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6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з початку року" sheetId="12" r:id="rId12"/>
    <sheet name="уточнення планових показників" sheetId="13" r:id="rId13"/>
  </sheets>
  <externalReferences>
    <externalReference r:id="rId16"/>
    <externalReference r:id="rId17"/>
    <externalReference r:id="rId18"/>
  </externalReferences>
  <definedNames>
    <definedName name="_xlnm.Print_Area" localSheetId="11">'з початку року'!$A$1:$P$47</definedName>
  </definedNames>
  <calcPr fullCalcOnLoad="1"/>
</workbook>
</file>

<file path=xl/sharedStrings.xml><?xml version="1.0" encoding="utf-8"?>
<sst xmlns="http://schemas.openxmlformats.org/spreadsheetml/2006/main" count="429" uniqueCount="130">
  <si>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</si>
  <si>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</si>
  <si>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</si>
  <si>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</si>
  <si>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</si>
  <si>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</si>
  <si>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</si>
  <si>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</si>
  <si>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</si>
  <si>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</si>
  <si>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</si>
  <si>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</si>
  <si>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</si>
  <si>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</si>
  <si>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</si>
  <si>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</si>
  <si>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</si>
  <si>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</si>
  <si>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</si>
  <si>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</si>
  <si>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</si>
  <si>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</si>
  <si>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</si>
  <si>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</si>
  <si>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</si>
  <si>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</si>
  <si>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</si>
  <si>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</si>
  <si>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</si>
  <si>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</si>
  <si>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</si>
  <si>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</si>
  <si>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</si>
  <si>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</si>
  <si>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</si>
  <si>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</si>
  <si>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</si>
  <si>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</si>
  <si>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</si>
  <si>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</si>
  <si>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</si>
  <si>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</si>
  <si>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</si>
  <si>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</si>
  <si>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</si>
  <si>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</si>
  <si>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</si>
  <si>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</si>
  <si>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</si>
  <si>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</si>
  <si>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</si>
  <si>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</si>
  <si>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</si>
  <si>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</si>
  <si>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</si>
  <si>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</si>
  <si>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</si>
  <si>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</si>
  <si>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</si>
  <si>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</si>
  <si>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</si>
  <si>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</si>
  <si>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</si>
  <si>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</si>
  <si>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</si>
  <si>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</si>
  <si>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</si>
  <si>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</si>
  <si>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</si>
  <si>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</si>
  <si>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</si>
  <si>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</si>
  <si>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</si>
  <si>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</si>
  <si>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</si>
  <si>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</si>
  <si>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</si>
  <si>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</si>
  <si>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</si>
  <si>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</si>
  <si>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</si>
  <si>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</si>
  <si>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</si>
  <si>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</si>
  <si>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</si>
  <si>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</si>
  <si>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</si>
  <si>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</si>
  <si>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</si>
  <si>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</si>
  <si>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</si>
  <si>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</si>
  <si>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</si>
  <si>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</si>
  <si>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</si>
  <si>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</si>
  <si>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</si>
  <si>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</si>
  <si>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</si>
  <si>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</si>
  <si>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</si>
  <si>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</si>
  <si>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</si>
  <si>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</si>
  <si>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</si>
  <si>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</si>
  <si>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</si>
  <si>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</si>
  <si>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</si>
  <si>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</si>
  <si>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</si>
  <si>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</si>
  <si>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</si>
  <si>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</si>
  <si>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станом на 01.10.2018</t>
  </si>
  <si>
    <r>
      <t xml:space="preserve">станом на 01.10.2018р.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</si>
  <si>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2018 року</t>
  </si>
  <si>
    <t>Фактичні надходження (жовтень)</t>
  </si>
  <si>
    <t xml:space="preserve">Динаміка надходжень до бюджету розвитку за жовтень 2018 р. </t>
  </si>
  <si>
    <t>станом на 01.11.2018</t>
  </si>
  <si>
    <r>
      <t xml:space="preserve">станом на 11.11.2018р.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</si>
  <si>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2018 року</t>
  </si>
  <si>
    <t>Фактичні надходження (листопад)</t>
  </si>
  <si>
    <t xml:space="preserve">Динаміка надходжень до бюджету розвитку за листопад 2018 р. </t>
  </si>
  <si>
    <t>план на січень-листопад 2018р.</t>
  </si>
  <si>
    <t>станом на 20.11.2018</t>
  </si>
  <si>
    <r>
      <t xml:space="preserve">станом на 20.11.2018р.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</si>
  <si>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20</t>
    </r>
    <r>
      <rPr>
        <b/>
        <sz val="12"/>
        <color indexed="10"/>
        <rFont val="Times New Roman"/>
        <family val="1"/>
      </rPr>
      <t>.11.2018р.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</si>
  <si>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20.11.2018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</si>
  <si>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20.11.2018р.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</si>
</sst>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.05"/>
      <color indexed="8"/>
      <name val="Times New Roman"/>
      <family val="0"/>
    </font>
    <font>
      <sz val="1.25"/>
      <color indexed="8"/>
      <name val="Times New Roman"/>
      <family val="0"/>
    </font>
    <font>
      <sz val="2.3"/>
      <color indexed="8"/>
      <name val="Times New Roman"/>
      <family val="0"/>
    </font>
    <font>
      <sz val="6.25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sz val="10"/>
      <color indexed="12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6.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48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49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0" xfId="0" applyNumberFormat="1" applyFont="1" applyBorder="1" applyAlignment="1">
      <alignment horizontal="center" vertical="center"/>
    </xf>
    <xf numFmtId="185" fontId="2" fillId="0" borderId="51" xfId="0" applyNumberFormat="1" applyFont="1" applyBorder="1" applyAlignment="1">
      <alignment horizontal="center"/>
    </xf>
    <xf numFmtId="185" fontId="2" fillId="0" borderId="52" xfId="0" applyNumberFormat="1" applyFont="1" applyBorder="1" applyAlignment="1">
      <alignment horizontal="center"/>
    </xf>
    <xf numFmtId="185" fontId="10" fillId="0" borderId="53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7" fillId="0" borderId="5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4" fillId="0" borderId="5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39461956"/>
        <c:axId val="19613285"/>
      </c:lineChart>
      <c:catAx>
        <c:axId val="3946195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613285"/>
        <c:crosses val="autoZero"/>
        <c:auto val="0"/>
        <c:lblOffset val="100"/>
        <c:tickLblSkip val="1"/>
        <c:noMultiLvlLbl val="0"/>
      </c:catAx>
      <c:valAx>
        <c:axId val="1961328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46195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жовтень!$O$4:$O$25</c:f>
              <c:numCache/>
            </c:numRef>
          </c:val>
          <c:smooth val="1"/>
        </c:ser>
        <c:marker val="1"/>
        <c:axId val="60451934"/>
        <c:axId val="7196495"/>
      </c:lineChart>
      <c:catAx>
        <c:axId val="6045193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196495"/>
        <c:crosses val="autoZero"/>
        <c:auto val="0"/>
        <c:lblOffset val="100"/>
        <c:tickLblSkip val="1"/>
        <c:noMultiLvlLbl val="0"/>
      </c:catAx>
      <c:valAx>
        <c:axId val="7196495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451934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54"/>
          <c:w val="0.974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marker val="1"/>
        <c:axId val="64768456"/>
        <c:axId val="46045193"/>
      </c:lineChart>
      <c:catAx>
        <c:axId val="6476845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045193"/>
        <c:crosses val="autoZero"/>
        <c:auto val="0"/>
        <c:lblOffset val="100"/>
        <c:tickLblSkip val="1"/>
        <c:noMultiLvlLbl val="0"/>
      </c:catAx>
      <c:valAx>
        <c:axId val="46045193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76845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19.11.2018</a:t>
            </a:r>
          </a:p>
        </c:rich>
      </c:tx>
      <c:layout>
        <c:manualLayout>
          <c:xMode val="factor"/>
          <c:yMode val="factor"/>
          <c:x val="0.06525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025"/>
          <c:y val="0.098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січень-листопад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1753554"/>
        <c:axId val="38673123"/>
      </c:bar3DChart>
      <c:catAx>
        <c:axId val="1175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673123"/>
        <c:crosses val="autoZero"/>
        <c:auto val="1"/>
        <c:lblOffset val="100"/>
        <c:tickLblSkip val="1"/>
        <c:noMultiLvlLbl val="0"/>
      </c:catAx>
      <c:valAx>
        <c:axId val="38673123"/>
        <c:scaling>
          <c:orientation val="minMax"/>
          <c:max val="1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2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753554"/>
        <c:crossesAt val="1"/>
        <c:crossBetween val="between"/>
        <c:dispUnits/>
        <c:majorUnit val="10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листопад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2513788"/>
        <c:axId val="45515229"/>
      </c:bar3DChart>
      <c:catAx>
        <c:axId val="12513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515229"/>
        <c:crosses val="autoZero"/>
        <c:auto val="1"/>
        <c:lblOffset val="100"/>
        <c:tickLblSkip val="1"/>
        <c:noMultiLvlLbl val="0"/>
      </c:catAx>
      <c:valAx>
        <c:axId val="45515229"/>
        <c:scaling>
          <c:orientation val="minMax"/>
          <c:max val="2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513788"/>
        <c:crossesAt val="1"/>
        <c:crossBetween val="between"/>
        <c:dispUnits/>
        <c:majorUnit val="4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42301838"/>
        <c:axId val="45172223"/>
      </c:lineChart>
      <c:catAx>
        <c:axId val="423018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72223"/>
        <c:crosses val="autoZero"/>
        <c:auto val="0"/>
        <c:lblOffset val="100"/>
        <c:tickLblSkip val="1"/>
        <c:noMultiLvlLbl val="0"/>
      </c:catAx>
      <c:valAx>
        <c:axId val="4517222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30183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3896824"/>
        <c:axId val="35071417"/>
      </c:lineChart>
      <c:catAx>
        <c:axId val="389682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71417"/>
        <c:crosses val="autoZero"/>
        <c:auto val="0"/>
        <c:lblOffset val="100"/>
        <c:tickLblSkip val="1"/>
        <c:noMultiLvlLbl val="0"/>
      </c:catAx>
      <c:valAx>
        <c:axId val="3507141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9682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47207298"/>
        <c:axId val="22212499"/>
      </c:lineChart>
      <c:catAx>
        <c:axId val="4720729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212499"/>
        <c:crosses val="autoZero"/>
        <c:auto val="0"/>
        <c:lblOffset val="100"/>
        <c:tickLblSkip val="1"/>
        <c:noMultiLvlLbl val="0"/>
      </c:catAx>
      <c:valAx>
        <c:axId val="2221249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20729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65694764"/>
        <c:axId val="54381965"/>
      </c:lineChart>
      <c:catAx>
        <c:axId val="6569476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381965"/>
        <c:crosses val="autoZero"/>
        <c:auto val="0"/>
        <c:lblOffset val="100"/>
        <c:tickLblSkip val="1"/>
        <c:noMultiLvlLbl val="0"/>
      </c:catAx>
      <c:valAx>
        <c:axId val="5438196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69476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19675638"/>
        <c:axId val="42863015"/>
      </c:lineChart>
      <c:catAx>
        <c:axId val="196756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863015"/>
        <c:crosses val="autoZero"/>
        <c:auto val="0"/>
        <c:lblOffset val="100"/>
        <c:tickLblSkip val="1"/>
        <c:noMultiLvlLbl val="0"/>
      </c:catAx>
      <c:valAx>
        <c:axId val="4286301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67563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50222816"/>
        <c:axId val="49352161"/>
      </c:lineChart>
      <c:catAx>
        <c:axId val="5022281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352161"/>
        <c:crosses val="autoZero"/>
        <c:auto val="0"/>
        <c:lblOffset val="100"/>
        <c:tickLblSkip val="1"/>
        <c:noMultiLvlLbl val="0"/>
      </c:catAx>
      <c:valAx>
        <c:axId val="49352161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22281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41516266"/>
        <c:axId val="38102075"/>
      </c:lineChart>
      <c:catAx>
        <c:axId val="415162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102075"/>
        <c:crosses val="autoZero"/>
        <c:auto val="0"/>
        <c:lblOffset val="100"/>
        <c:tickLblSkip val="1"/>
        <c:noMultiLvlLbl val="0"/>
      </c:catAx>
      <c:valAx>
        <c:axId val="3810207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51626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7374356"/>
        <c:axId val="66369205"/>
      </c:lineChart>
      <c:catAx>
        <c:axId val="737435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69205"/>
        <c:crosses val="autoZero"/>
        <c:auto val="0"/>
        <c:lblOffset val="100"/>
        <c:tickLblSkip val="1"/>
        <c:noMultiLvlLbl val="0"/>
      </c:catAx>
      <c:valAx>
        <c:axId val="66369205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374356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листопад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20.11.2018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149 509,0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1 461 240,4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січень-листопад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- 58 944,3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січень-листопад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1 517 179,1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листопад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- 55 938,8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 та трансп"/>
      <sheetName val="110202. 861"/>
      <sheetName val="2111 з 2003р"/>
      <sheetName val="Лист2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3">
        <row r="6">
          <cell r="G6">
            <v>0</v>
          </cell>
          <cell r="K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  <sheetDataSet>
      <sheetData sheetId="0">
        <row r="9">
          <cell r="F9">
            <v>876013.84</v>
          </cell>
          <cell r="G9">
            <v>843395.66</v>
          </cell>
        </row>
        <row r="19">
          <cell r="F19">
            <v>138289</v>
          </cell>
          <cell r="G19">
            <v>112100.58</v>
          </cell>
        </row>
        <row r="25">
          <cell r="F25">
            <v>28062.2</v>
          </cell>
          <cell r="G25">
            <v>31844.36</v>
          </cell>
        </row>
        <row r="35">
          <cell r="F35">
            <v>180431.95</v>
          </cell>
          <cell r="G35">
            <v>162501.13</v>
          </cell>
        </row>
        <row r="47">
          <cell r="F47">
            <v>246317.07</v>
          </cell>
          <cell r="G47">
            <v>256093.23</v>
          </cell>
        </row>
        <row r="55">
          <cell r="F55">
            <v>6500.08</v>
          </cell>
          <cell r="G55">
            <v>11799.02</v>
          </cell>
        </row>
        <row r="65">
          <cell r="F65">
            <v>5500</v>
          </cell>
          <cell r="G65">
            <v>6500.13</v>
          </cell>
        </row>
        <row r="80">
          <cell r="F80">
            <v>1517179.11</v>
          </cell>
          <cell r="G80">
            <v>1461240.36</v>
          </cell>
        </row>
        <row r="89">
          <cell r="F89">
            <v>6860.03</v>
          </cell>
          <cell r="G89">
            <v>1597.14</v>
          </cell>
        </row>
        <row r="90">
          <cell r="F90">
            <v>12515</v>
          </cell>
          <cell r="G90">
            <v>2063.34</v>
          </cell>
        </row>
        <row r="91">
          <cell r="F91">
            <v>25924.5</v>
          </cell>
          <cell r="G91">
            <v>14535.31</v>
          </cell>
        </row>
        <row r="92">
          <cell r="F92">
            <v>22</v>
          </cell>
          <cell r="G92">
            <v>19</v>
          </cell>
        </row>
        <row r="93">
          <cell r="G9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65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66</v>
      </c>
      <c r="S1" s="154"/>
      <c r="T1" s="154"/>
      <c r="U1" s="154"/>
      <c r="V1" s="154"/>
      <c r="W1" s="155"/>
    </row>
    <row r="2" spans="1:23" ht="15" thickBot="1">
      <c r="A2" s="156" t="s">
        <v>70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71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64">
        <v>0</v>
      </c>
      <c r="V4" s="165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7">
        <v>1</v>
      </c>
      <c r="V5" s="128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8">
        <v>0</v>
      </c>
      <c r="V7" s="149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7">
        <v>0</v>
      </c>
      <c r="V8" s="128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7">
        <v>0</v>
      </c>
      <c r="V10" s="128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7">
        <v>0</v>
      </c>
      <c r="V12" s="128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7">
        <v>0</v>
      </c>
      <c r="V14" s="128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7">
        <v>0</v>
      </c>
      <c r="V16" s="128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7">
        <v>0</v>
      </c>
      <c r="V21" s="128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7">
        <v>0</v>
      </c>
      <c r="V22" s="128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2">
        <v>0</v>
      </c>
      <c r="V23" s="143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4">
        <f>SUM(U4:U23)</f>
        <v>1</v>
      </c>
      <c r="V24" s="145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43132</v>
      </c>
      <c r="S29" s="147">
        <f>14560.55/1000</f>
        <v>14.56055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43132</v>
      </c>
      <c r="S39" s="136">
        <f>4362046.31/1000</f>
        <v>4362.04631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3" sqref="S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116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118</v>
      </c>
      <c r="S1" s="154"/>
      <c r="T1" s="154"/>
      <c r="U1" s="154"/>
      <c r="V1" s="154"/>
      <c r="W1" s="154"/>
      <c r="X1" s="155"/>
    </row>
    <row r="2" spans="1:24" ht="15" thickBot="1">
      <c r="A2" s="156" t="s">
        <v>119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120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43374</v>
      </c>
      <c r="B4" s="65">
        <v>953.9</v>
      </c>
      <c r="C4" s="79">
        <v>176.2</v>
      </c>
      <c r="D4" s="106">
        <v>176.2</v>
      </c>
      <c r="E4" s="106">
        <f aca="true" t="shared" si="0" ref="E4:E25">C4-D4</f>
        <v>0</v>
      </c>
      <c r="F4" s="65">
        <v>86</v>
      </c>
      <c r="G4" s="65">
        <v>198.5</v>
      </c>
      <c r="H4" s="67">
        <v>788.2</v>
      </c>
      <c r="I4" s="65">
        <v>44.3</v>
      </c>
      <c r="J4" s="78">
        <v>17.2</v>
      </c>
      <c r="K4" s="78">
        <v>0</v>
      </c>
      <c r="L4" s="65">
        <v>1694.3</v>
      </c>
      <c r="M4" s="65">
        <f aca="true" t="shared" si="1" ref="M4:M25">N4-B4-C4-F4-G4-H4-I4-J4-K4-L4</f>
        <v>35.09999999999991</v>
      </c>
      <c r="N4" s="65">
        <v>3993.7</v>
      </c>
      <c r="O4" s="65">
        <v>4000</v>
      </c>
      <c r="P4" s="3">
        <f aca="true" t="shared" si="2" ref="P4:P25">N4/O4</f>
        <v>0.998425</v>
      </c>
      <c r="Q4" s="2">
        <f>AVERAGE(N4:N25)</f>
        <v>6783.697272727274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43375</v>
      </c>
      <c r="B5" s="65">
        <v>1659.7</v>
      </c>
      <c r="C5" s="79">
        <v>422.7</v>
      </c>
      <c r="D5" s="106">
        <v>1.5</v>
      </c>
      <c r="E5" s="106">
        <f t="shared" si="0"/>
        <v>421.2</v>
      </c>
      <c r="F5" s="65">
        <v>142.4</v>
      </c>
      <c r="G5" s="65">
        <v>158.8</v>
      </c>
      <c r="H5" s="65">
        <v>875.3</v>
      </c>
      <c r="I5" s="78">
        <v>77.6</v>
      </c>
      <c r="J5" s="78">
        <v>10.6</v>
      </c>
      <c r="K5" s="78">
        <v>0</v>
      </c>
      <c r="L5" s="65">
        <v>0</v>
      </c>
      <c r="M5" s="65">
        <f t="shared" si="1"/>
        <v>24.999999999999822</v>
      </c>
      <c r="N5" s="65">
        <v>3372.1</v>
      </c>
      <c r="O5" s="65">
        <v>3100</v>
      </c>
      <c r="P5" s="3">
        <f t="shared" si="2"/>
        <v>1.0877741935483871</v>
      </c>
      <c r="Q5" s="2">
        <v>6783.7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43376</v>
      </c>
      <c r="B6" s="65">
        <v>1725.8</v>
      </c>
      <c r="C6" s="79">
        <v>244.7</v>
      </c>
      <c r="D6" s="106">
        <v>15.6</v>
      </c>
      <c r="E6" s="106">
        <f t="shared" si="0"/>
        <v>229.1</v>
      </c>
      <c r="F6" s="72">
        <v>84.8</v>
      </c>
      <c r="G6" s="65">
        <v>207</v>
      </c>
      <c r="H6" s="80">
        <v>982.3</v>
      </c>
      <c r="I6" s="78">
        <v>62.5</v>
      </c>
      <c r="J6" s="78">
        <v>38</v>
      </c>
      <c r="K6" s="78">
        <v>615.5</v>
      </c>
      <c r="L6" s="78">
        <v>0</v>
      </c>
      <c r="M6" s="65">
        <f t="shared" si="1"/>
        <v>20.30000000000041</v>
      </c>
      <c r="N6" s="65">
        <v>3980.9</v>
      </c>
      <c r="O6" s="65">
        <v>5200</v>
      </c>
      <c r="P6" s="3">
        <f t="shared" si="2"/>
        <v>0.7655576923076923</v>
      </c>
      <c r="Q6" s="2">
        <v>6783.7</v>
      </c>
      <c r="R6" s="69">
        <v>0</v>
      </c>
      <c r="S6" s="65">
        <v>0</v>
      </c>
      <c r="T6" s="70">
        <v>0</v>
      </c>
      <c r="U6" s="127">
        <v>0</v>
      </c>
      <c r="V6" s="128"/>
      <c r="W6" s="122">
        <v>0</v>
      </c>
      <c r="X6" s="68">
        <f aca="true" t="shared" si="3" ref="X6:X25">R6+S6+U6+T6+V6+W6</f>
        <v>0</v>
      </c>
    </row>
    <row r="7" spans="1:24" ht="12.75">
      <c r="A7" s="10">
        <v>43377</v>
      </c>
      <c r="B7" s="77">
        <v>3215</v>
      </c>
      <c r="C7" s="79">
        <v>161.7</v>
      </c>
      <c r="D7" s="106">
        <v>9.8</v>
      </c>
      <c r="E7" s="106">
        <f t="shared" si="0"/>
        <v>151.89999999999998</v>
      </c>
      <c r="F7" s="65">
        <v>29.6</v>
      </c>
      <c r="G7" s="65">
        <v>148.9</v>
      </c>
      <c r="H7" s="79">
        <v>753.5</v>
      </c>
      <c r="I7" s="78">
        <v>64.9</v>
      </c>
      <c r="J7" s="78">
        <v>9.1</v>
      </c>
      <c r="K7" s="78">
        <v>0</v>
      </c>
      <c r="L7" s="78">
        <v>0</v>
      </c>
      <c r="M7" s="65">
        <f t="shared" si="1"/>
        <v>7.23000000000024</v>
      </c>
      <c r="N7" s="65">
        <v>4389.93</v>
      </c>
      <c r="O7" s="65">
        <v>7800</v>
      </c>
      <c r="P7" s="3">
        <f t="shared" si="2"/>
        <v>0.5628115384615385</v>
      </c>
      <c r="Q7" s="2">
        <v>6783.7</v>
      </c>
      <c r="R7" s="71">
        <v>0</v>
      </c>
      <c r="S7" s="72">
        <v>0</v>
      </c>
      <c r="T7" s="73">
        <v>0</v>
      </c>
      <c r="U7" s="148">
        <v>0</v>
      </c>
      <c r="V7" s="149"/>
      <c r="W7" s="123">
        <v>0</v>
      </c>
      <c r="X7" s="68">
        <f t="shared" si="3"/>
        <v>0</v>
      </c>
    </row>
    <row r="8" spans="1:24" ht="12.75">
      <c r="A8" s="10">
        <v>43378</v>
      </c>
      <c r="B8" s="65">
        <v>13053.8</v>
      </c>
      <c r="C8" s="70">
        <v>222.9</v>
      </c>
      <c r="D8" s="106">
        <v>21.6</v>
      </c>
      <c r="E8" s="106">
        <f t="shared" si="0"/>
        <v>201.3</v>
      </c>
      <c r="F8" s="78">
        <v>48.95</v>
      </c>
      <c r="G8" s="78">
        <v>164.5</v>
      </c>
      <c r="H8" s="65">
        <v>1063.8</v>
      </c>
      <c r="I8" s="78">
        <v>95.1</v>
      </c>
      <c r="J8" s="78">
        <v>18.1</v>
      </c>
      <c r="K8" s="78">
        <v>0</v>
      </c>
      <c r="L8" s="78">
        <v>0</v>
      </c>
      <c r="M8" s="65">
        <f t="shared" si="1"/>
        <v>-35.50999999999994</v>
      </c>
      <c r="N8" s="65">
        <v>14631.64</v>
      </c>
      <c r="O8" s="65">
        <v>8500</v>
      </c>
      <c r="P8" s="3">
        <f t="shared" si="2"/>
        <v>1.7213694117647058</v>
      </c>
      <c r="Q8" s="2">
        <v>6783.7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43381</v>
      </c>
      <c r="B9" s="65">
        <v>2319.8</v>
      </c>
      <c r="C9" s="70">
        <v>168</v>
      </c>
      <c r="D9" s="106">
        <v>15.3</v>
      </c>
      <c r="E9" s="106">
        <f t="shared" si="0"/>
        <v>152.7</v>
      </c>
      <c r="F9" s="78">
        <v>67.8</v>
      </c>
      <c r="G9" s="82">
        <v>190.3</v>
      </c>
      <c r="H9" s="65">
        <v>1475.6</v>
      </c>
      <c r="I9" s="78">
        <v>58.8</v>
      </c>
      <c r="J9" s="78">
        <v>15.8</v>
      </c>
      <c r="K9" s="78">
        <v>0</v>
      </c>
      <c r="L9" s="78">
        <v>0</v>
      </c>
      <c r="M9" s="65">
        <f t="shared" si="1"/>
        <v>10.500000000000366</v>
      </c>
      <c r="N9" s="65">
        <v>4306.6</v>
      </c>
      <c r="O9" s="65">
        <v>3500</v>
      </c>
      <c r="P9" s="3">
        <f t="shared" si="2"/>
        <v>1.230457142857143</v>
      </c>
      <c r="Q9" s="2">
        <v>6783.7</v>
      </c>
      <c r="R9" s="115">
        <v>0</v>
      </c>
      <c r="S9" s="72">
        <v>0</v>
      </c>
      <c r="T9" s="65">
        <v>92.9</v>
      </c>
      <c r="U9" s="168">
        <v>0</v>
      </c>
      <c r="V9" s="168"/>
      <c r="W9" s="118">
        <v>0</v>
      </c>
      <c r="X9" s="68">
        <f t="shared" si="3"/>
        <v>92.9</v>
      </c>
    </row>
    <row r="10" spans="1:24" ht="12.75">
      <c r="A10" s="10">
        <v>43382</v>
      </c>
      <c r="B10" s="65">
        <v>1194.5</v>
      </c>
      <c r="C10" s="70">
        <v>437.5</v>
      </c>
      <c r="D10" s="106">
        <v>30.2</v>
      </c>
      <c r="E10" s="106">
        <f t="shared" si="0"/>
        <v>407.3</v>
      </c>
      <c r="F10" s="78">
        <v>52.8</v>
      </c>
      <c r="G10" s="78">
        <v>133.6</v>
      </c>
      <c r="H10" s="65">
        <v>1095.6</v>
      </c>
      <c r="I10" s="78">
        <v>132.4</v>
      </c>
      <c r="J10" s="78">
        <v>62.5</v>
      </c>
      <c r="K10" s="78">
        <v>0</v>
      </c>
      <c r="L10" s="78">
        <v>0</v>
      </c>
      <c r="M10" s="65">
        <f t="shared" si="1"/>
        <v>8.900000000000404</v>
      </c>
      <c r="N10" s="65">
        <v>3117.8</v>
      </c>
      <c r="O10" s="72">
        <v>2900</v>
      </c>
      <c r="P10" s="3">
        <f t="shared" si="2"/>
        <v>1.0751034482758621</v>
      </c>
      <c r="Q10" s="2">
        <v>6783.7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43383</v>
      </c>
      <c r="B11" s="65">
        <v>822.4</v>
      </c>
      <c r="C11" s="70">
        <v>291.9</v>
      </c>
      <c r="D11" s="106">
        <v>15.3</v>
      </c>
      <c r="E11" s="106">
        <f t="shared" si="0"/>
        <v>276.59999999999997</v>
      </c>
      <c r="F11" s="78">
        <v>76.4</v>
      </c>
      <c r="G11" s="78">
        <v>256.1</v>
      </c>
      <c r="H11" s="65">
        <v>1134.4</v>
      </c>
      <c r="I11" s="78">
        <v>48.8</v>
      </c>
      <c r="J11" s="78">
        <v>48.4</v>
      </c>
      <c r="K11" s="78">
        <v>0</v>
      </c>
      <c r="L11" s="78">
        <v>0</v>
      </c>
      <c r="M11" s="65">
        <f t="shared" si="1"/>
        <v>73.59999999999974</v>
      </c>
      <c r="N11" s="65">
        <v>2752</v>
      </c>
      <c r="O11" s="65">
        <v>3500</v>
      </c>
      <c r="P11" s="3">
        <f t="shared" si="2"/>
        <v>0.7862857142857143</v>
      </c>
      <c r="Q11" s="2">
        <v>6783.7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>
        <v>0</v>
      </c>
      <c r="X11" s="68">
        <f t="shared" si="3"/>
        <v>0</v>
      </c>
    </row>
    <row r="12" spans="1:24" ht="12.75">
      <c r="A12" s="10">
        <v>43384</v>
      </c>
      <c r="B12" s="77">
        <v>5022.4</v>
      </c>
      <c r="C12" s="70">
        <v>263.6</v>
      </c>
      <c r="D12" s="106">
        <v>34.3</v>
      </c>
      <c r="E12" s="106">
        <f t="shared" si="0"/>
        <v>229.3</v>
      </c>
      <c r="F12" s="78">
        <v>75.6</v>
      </c>
      <c r="G12" s="78">
        <v>326.8</v>
      </c>
      <c r="H12" s="65">
        <v>967.9</v>
      </c>
      <c r="I12" s="78">
        <v>58.9</v>
      </c>
      <c r="J12" s="78">
        <v>42.1</v>
      </c>
      <c r="K12" s="78">
        <v>0</v>
      </c>
      <c r="L12" s="78">
        <v>0</v>
      </c>
      <c r="M12" s="65">
        <f t="shared" si="1"/>
        <v>38.00000000000079</v>
      </c>
      <c r="N12" s="65">
        <v>6795.3</v>
      </c>
      <c r="O12" s="65">
        <v>5100</v>
      </c>
      <c r="P12" s="3">
        <f t="shared" si="2"/>
        <v>1.3324117647058824</v>
      </c>
      <c r="Q12" s="2">
        <v>6783.7</v>
      </c>
      <c r="R12" s="69">
        <v>0</v>
      </c>
      <c r="S12" s="65">
        <v>0</v>
      </c>
      <c r="T12" s="70">
        <v>0.78</v>
      </c>
      <c r="U12" s="127">
        <v>0</v>
      </c>
      <c r="V12" s="128"/>
      <c r="W12" s="122">
        <v>0</v>
      </c>
      <c r="X12" s="68">
        <f t="shared" si="3"/>
        <v>0.78</v>
      </c>
    </row>
    <row r="13" spans="1:24" ht="12.75">
      <c r="A13" s="10">
        <v>43385</v>
      </c>
      <c r="B13" s="65">
        <v>8718.2</v>
      </c>
      <c r="C13" s="70">
        <v>227.3</v>
      </c>
      <c r="D13" s="106">
        <v>16.5</v>
      </c>
      <c r="E13" s="106">
        <f t="shared" si="0"/>
        <v>210.8</v>
      </c>
      <c r="F13" s="78">
        <v>354.5</v>
      </c>
      <c r="G13" s="78">
        <v>204.7</v>
      </c>
      <c r="H13" s="65">
        <v>1405.8</v>
      </c>
      <c r="I13" s="78">
        <v>47</v>
      </c>
      <c r="J13" s="78">
        <v>4.1</v>
      </c>
      <c r="K13" s="78">
        <v>0</v>
      </c>
      <c r="L13" s="78">
        <v>0</v>
      </c>
      <c r="M13" s="65">
        <f t="shared" si="1"/>
        <v>9.499999999999682</v>
      </c>
      <c r="N13" s="65">
        <v>10971.1</v>
      </c>
      <c r="O13" s="65">
        <v>12600</v>
      </c>
      <c r="P13" s="3">
        <f t="shared" si="2"/>
        <v>0.8707222222222223</v>
      </c>
      <c r="Q13" s="2">
        <v>6783.7</v>
      </c>
      <c r="R13" s="69">
        <v>0</v>
      </c>
      <c r="S13" s="65">
        <v>0</v>
      </c>
      <c r="T13" s="70">
        <v>35.1</v>
      </c>
      <c r="U13" s="127">
        <v>0</v>
      </c>
      <c r="V13" s="128"/>
      <c r="W13" s="122">
        <v>0</v>
      </c>
      <c r="X13" s="68">
        <f t="shared" si="3"/>
        <v>35.1</v>
      </c>
    </row>
    <row r="14" spans="1:24" ht="12.75">
      <c r="A14" s="10">
        <v>43389</v>
      </c>
      <c r="B14" s="65">
        <v>3524.9</v>
      </c>
      <c r="C14" s="70">
        <v>332.3</v>
      </c>
      <c r="D14" s="106">
        <v>106.4</v>
      </c>
      <c r="E14" s="106">
        <f t="shared" si="0"/>
        <v>225.9</v>
      </c>
      <c r="F14" s="78">
        <v>318.8</v>
      </c>
      <c r="G14" s="78">
        <v>357.6</v>
      </c>
      <c r="H14" s="65">
        <v>2288.2</v>
      </c>
      <c r="I14" s="78">
        <v>91.2</v>
      </c>
      <c r="J14" s="78">
        <v>7.6</v>
      </c>
      <c r="K14" s="78">
        <v>0</v>
      </c>
      <c r="L14" s="78">
        <v>0</v>
      </c>
      <c r="M14" s="65">
        <f t="shared" si="1"/>
        <v>28.339999999999414</v>
      </c>
      <c r="N14" s="65">
        <v>6948.94</v>
      </c>
      <c r="O14" s="65">
        <v>4200</v>
      </c>
      <c r="P14" s="3">
        <f t="shared" si="2"/>
        <v>1.6545095238095238</v>
      </c>
      <c r="Q14" s="2">
        <v>6783.7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43390</v>
      </c>
      <c r="B15" s="65">
        <v>1307.5</v>
      </c>
      <c r="C15" s="66">
        <v>788.6</v>
      </c>
      <c r="D15" s="106">
        <v>23.6</v>
      </c>
      <c r="E15" s="106">
        <f t="shared" si="0"/>
        <v>765</v>
      </c>
      <c r="F15" s="81">
        <v>126.6</v>
      </c>
      <c r="G15" s="81">
        <v>221.1</v>
      </c>
      <c r="H15" s="82">
        <v>1641.2</v>
      </c>
      <c r="I15" s="81">
        <v>89.8</v>
      </c>
      <c r="J15" s="81">
        <v>41.1</v>
      </c>
      <c r="K15" s="81">
        <v>0</v>
      </c>
      <c r="L15" s="81">
        <v>0</v>
      </c>
      <c r="M15" s="65">
        <f t="shared" si="1"/>
        <v>6.440000000000374</v>
      </c>
      <c r="N15" s="65">
        <v>4222.34</v>
      </c>
      <c r="O15" s="72">
        <v>3000</v>
      </c>
      <c r="P15" s="3">
        <f>N15/O15</f>
        <v>1.4074466666666667</v>
      </c>
      <c r="Q15" s="2">
        <v>6783.7</v>
      </c>
      <c r="R15" s="69">
        <v>0</v>
      </c>
      <c r="S15" s="65">
        <v>0</v>
      </c>
      <c r="T15" s="74">
        <v>60.1</v>
      </c>
      <c r="U15" s="127">
        <v>0</v>
      </c>
      <c r="V15" s="128"/>
      <c r="W15" s="122">
        <v>0</v>
      </c>
      <c r="X15" s="68">
        <f t="shared" si="3"/>
        <v>60.1</v>
      </c>
    </row>
    <row r="16" spans="1:24" ht="12.75">
      <c r="A16" s="10">
        <v>43391</v>
      </c>
      <c r="B16" s="65">
        <v>1996.2</v>
      </c>
      <c r="C16" s="70">
        <v>322.5</v>
      </c>
      <c r="D16" s="106">
        <v>48.9</v>
      </c>
      <c r="E16" s="106">
        <f t="shared" si="0"/>
        <v>273.6</v>
      </c>
      <c r="F16" s="78">
        <v>123.9</v>
      </c>
      <c r="G16" s="78">
        <v>590</v>
      </c>
      <c r="H16" s="65">
        <v>1608.5</v>
      </c>
      <c r="I16" s="78">
        <v>33.3</v>
      </c>
      <c r="J16" s="78">
        <v>9.6</v>
      </c>
      <c r="K16" s="78">
        <v>0</v>
      </c>
      <c r="L16" s="78">
        <v>0</v>
      </c>
      <c r="M16" s="65">
        <f t="shared" si="1"/>
        <v>5.699999999999912</v>
      </c>
      <c r="N16" s="65">
        <v>4689.7</v>
      </c>
      <c r="O16" s="72">
        <v>5900</v>
      </c>
      <c r="P16" s="3">
        <f t="shared" si="2"/>
        <v>0.794864406779661</v>
      </c>
      <c r="Q16" s="2">
        <v>6783.7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43392</v>
      </c>
      <c r="B17" s="65">
        <v>5938.8</v>
      </c>
      <c r="C17" s="70">
        <v>434.7</v>
      </c>
      <c r="D17" s="106">
        <v>180.8</v>
      </c>
      <c r="E17" s="106">
        <f t="shared" si="0"/>
        <v>253.89999999999998</v>
      </c>
      <c r="F17" s="78">
        <v>404.9</v>
      </c>
      <c r="G17" s="78">
        <v>997.7</v>
      </c>
      <c r="H17" s="65">
        <v>1315.7</v>
      </c>
      <c r="I17" s="78">
        <v>65.9</v>
      </c>
      <c r="J17" s="78">
        <v>2.2</v>
      </c>
      <c r="K17" s="78">
        <v>0</v>
      </c>
      <c r="L17" s="78">
        <v>0</v>
      </c>
      <c r="M17" s="65">
        <f t="shared" si="1"/>
        <v>-1.1000000000009154</v>
      </c>
      <c r="N17" s="65">
        <v>9158.8</v>
      </c>
      <c r="O17" s="65">
        <v>8500</v>
      </c>
      <c r="P17" s="3">
        <f t="shared" si="2"/>
        <v>1.077505882352941</v>
      </c>
      <c r="Q17" s="2">
        <v>6783.7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43395</v>
      </c>
      <c r="B18" s="65">
        <v>5694.5</v>
      </c>
      <c r="C18" s="70">
        <v>404.3</v>
      </c>
      <c r="D18" s="106">
        <v>118.95</v>
      </c>
      <c r="E18" s="106">
        <f t="shared" si="0"/>
        <v>285.35</v>
      </c>
      <c r="F18" s="78">
        <v>182.6</v>
      </c>
      <c r="G18" s="78">
        <v>459.5</v>
      </c>
      <c r="H18" s="65">
        <v>829.8</v>
      </c>
      <c r="I18" s="78">
        <v>55.5</v>
      </c>
      <c r="J18" s="78">
        <v>8.2</v>
      </c>
      <c r="K18" s="78">
        <v>0</v>
      </c>
      <c r="L18" s="78">
        <v>0</v>
      </c>
      <c r="M18" s="65">
        <f>N18-B18-C18-F18-G18-H18-I18-J18-K18-L18</f>
        <v>29.100000000000183</v>
      </c>
      <c r="N18" s="65">
        <v>7663.5</v>
      </c>
      <c r="O18" s="65">
        <v>10900</v>
      </c>
      <c r="P18" s="3">
        <f>N18/O18</f>
        <v>0.7030733944954128</v>
      </c>
      <c r="Q18" s="2">
        <v>6783.7</v>
      </c>
      <c r="R18" s="69">
        <v>14.7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14.7</v>
      </c>
    </row>
    <row r="19" spans="1:24" ht="12.75">
      <c r="A19" s="10">
        <v>43396</v>
      </c>
      <c r="B19" s="65">
        <v>2233.3</v>
      </c>
      <c r="C19" s="70">
        <v>685.2</v>
      </c>
      <c r="D19" s="106">
        <v>76.3</v>
      </c>
      <c r="E19" s="106">
        <f t="shared" si="0"/>
        <v>608.9000000000001</v>
      </c>
      <c r="F19" s="78">
        <v>468.2</v>
      </c>
      <c r="G19" s="78">
        <v>496.2</v>
      </c>
      <c r="H19" s="65">
        <v>832.1</v>
      </c>
      <c r="I19" s="78">
        <v>68.8</v>
      </c>
      <c r="J19" s="78">
        <v>2.5</v>
      </c>
      <c r="K19" s="78">
        <v>0</v>
      </c>
      <c r="L19" s="78">
        <v>0</v>
      </c>
      <c r="M19" s="65">
        <f>N19-B19-C19-F19-G19-H19-I19-J19-K19-L19</f>
        <v>75.94999999999966</v>
      </c>
      <c r="N19" s="65">
        <v>4862.25</v>
      </c>
      <c r="O19" s="65">
        <v>4800</v>
      </c>
      <c r="P19" s="3">
        <f t="shared" si="2"/>
        <v>1.01296875</v>
      </c>
      <c r="Q19" s="2">
        <v>6783.7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43397</v>
      </c>
      <c r="B20" s="65">
        <v>1021.7</v>
      </c>
      <c r="C20" s="70">
        <v>357.2</v>
      </c>
      <c r="D20" s="106">
        <v>85.9</v>
      </c>
      <c r="E20" s="106">
        <f t="shared" si="0"/>
        <v>271.29999999999995</v>
      </c>
      <c r="F20" s="78">
        <v>418.1</v>
      </c>
      <c r="G20" s="65">
        <v>776.5</v>
      </c>
      <c r="H20" s="65">
        <v>1428.5</v>
      </c>
      <c r="I20" s="78">
        <v>36.7</v>
      </c>
      <c r="J20" s="78">
        <v>30.2</v>
      </c>
      <c r="K20" s="78">
        <v>0</v>
      </c>
      <c r="L20" s="78">
        <v>0</v>
      </c>
      <c r="M20" s="65">
        <f t="shared" si="1"/>
        <v>43.80000000000027</v>
      </c>
      <c r="N20" s="65">
        <v>4112.7</v>
      </c>
      <c r="O20" s="65">
        <v>3600</v>
      </c>
      <c r="P20" s="3">
        <f t="shared" si="2"/>
        <v>1.1424166666666666</v>
      </c>
      <c r="Q20" s="2">
        <v>6783.7</v>
      </c>
      <c r="R20" s="69">
        <v>0</v>
      </c>
      <c r="S20" s="65">
        <v>0</v>
      </c>
      <c r="T20" s="70">
        <v>0</v>
      </c>
      <c r="U20" s="127">
        <v>0</v>
      </c>
      <c r="V20" s="128"/>
      <c r="W20" s="122">
        <v>0</v>
      </c>
      <c r="X20" s="68">
        <f t="shared" si="3"/>
        <v>0</v>
      </c>
    </row>
    <row r="21" spans="1:24" ht="12.75">
      <c r="A21" s="10">
        <v>43398</v>
      </c>
      <c r="B21" s="65">
        <v>2051.9</v>
      </c>
      <c r="C21" s="70">
        <v>838.6</v>
      </c>
      <c r="D21" s="106">
        <v>472.2</v>
      </c>
      <c r="E21" s="106">
        <f t="shared" si="0"/>
        <v>366.40000000000003</v>
      </c>
      <c r="F21" s="78">
        <v>1327.7</v>
      </c>
      <c r="G21" s="65">
        <v>869.3</v>
      </c>
      <c r="H21" s="65">
        <v>1154.2</v>
      </c>
      <c r="I21" s="78">
        <v>75.8</v>
      </c>
      <c r="J21" s="78">
        <v>23.9</v>
      </c>
      <c r="K21" s="78">
        <v>0</v>
      </c>
      <c r="L21" s="78">
        <v>0</v>
      </c>
      <c r="M21" s="65">
        <f t="shared" si="1"/>
        <v>106.33999999999995</v>
      </c>
      <c r="N21" s="65">
        <v>6447.74</v>
      </c>
      <c r="O21" s="65">
        <v>5000</v>
      </c>
      <c r="P21" s="3">
        <f t="shared" si="2"/>
        <v>1.289548</v>
      </c>
      <c r="Q21" s="2">
        <v>6783.7</v>
      </c>
      <c r="R21" s="102">
        <v>0</v>
      </c>
      <c r="S21" s="103">
        <v>0</v>
      </c>
      <c r="T21" s="104">
        <v>0</v>
      </c>
      <c r="U21" s="127">
        <v>0</v>
      </c>
      <c r="V21" s="128"/>
      <c r="W21" s="122">
        <v>0</v>
      </c>
      <c r="X21" s="68">
        <f t="shared" si="3"/>
        <v>0</v>
      </c>
    </row>
    <row r="22" spans="1:24" ht="12.75">
      <c r="A22" s="10">
        <v>43399</v>
      </c>
      <c r="B22" s="65">
        <v>2110</v>
      </c>
      <c r="C22" s="70">
        <v>2173.7</v>
      </c>
      <c r="D22" s="106">
        <v>1490</v>
      </c>
      <c r="E22" s="106">
        <f t="shared" si="0"/>
        <v>683.6999999999998</v>
      </c>
      <c r="F22" s="78">
        <v>838.5</v>
      </c>
      <c r="G22" s="65">
        <v>1250.6</v>
      </c>
      <c r="H22" s="65">
        <v>1224.7</v>
      </c>
      <c r="I22" s="78">
        <v>72.4</v>
      </c>
      <c r="J22" s="78">
        <v>29.1</v>
      </c>
      <c r="K22" s="78">
        <v>0</v>
      </c>
      <c r="L22" s="78">
        <v>0</v>
      </c>
      <c r="M22" s="65">
        <f t="shared" si="1"/>
        <v>35.3000000000004</v>
      </c>
      <c r="N22" s="65">
        <v>7734.3</v>
      </c>
      <c r="O22" s="65">
        <v>6500</v>
      </c>
      <c r="P22" s="3">
        <f t="shared" si="2"/>
        <v>1.1898923076923078</v>
      </c>
      <c r="Q22" s="2">
        <v>6783.7</v>
      </c>
      <c r="R22" s="102">
        <v>0</v>
      </c>
      <c r="S22" s="103">
        <v>0</v>
      </c>
      <c r="T22" s="104">
        <v>0</v>
      </c>
      <c r="U22" s="127">
        <v>0</v>
      </c>
      <c r="V22" s="128"/>
      <c r="W22" s="122">
        <v>0</v>
      </c>
      <c r="X22" s="68">
        <f t="shared" si="3"/>
        <v>0</v>
      </c>
    </row>
    <row r="23" spans="1:24" ht="12.75">
      <c r="A23" s="10">
        <v>43402</v>
      </c>
      <c r="B23" s="65">
        <v>2273.8</v>
      </c>
      <c r="C23" s="70">
        <v>2211.7</v>
      </c>
      <c r="D23" s="106">
        <v>1963.1</v>
      </c>
      <c r="E23" s="106">
        <f t="shared" si="0"/>
        <v>248.5999999999999</v>
      </c>
      <c r="F23" s="78">
        <v>1085.2</v>
      </c>
      <c r="G23" s="65">
        <v>2575.6</v>
      </c>
      <c r="H23" s="65">
        <v>1375.7</v>
      </c>
      <c r="I23" s="78">
        <v>61.4</v>
      </c>
      <c r="J23" s="78">
        <v>3.3</v>
      </c>
      <c r="K23" s="78">
        <v>0</v>
      </c>
      <c r="L23" s="78">
        <v>0</v>
      </c>
      <c r="M23" s="65">
        <f t="shared" si="1"/>
        <v>81.50000000000095</v>
      </c>
      <c r="N23" s="65">
        <v>9668.2</v>
      </c>
      <c r="O23" s="65">
        <v>8900</v>
      </c>
      <c r="P23" s="3">
        <f>N23/O23</f>
        <v>1.0863146067415732</v>
      </c>
      <c r="Q23" s="2">
        <v>6783.7</v>
      </c>
      <c r="R23" s="102">
        <v>0</v>
      </c>
      <c r="S23" s="103">
        <v>0</v>
      </c>
      <c r="T23" s="104">
        <v>0</v>
      </c>
      <c r="U23" s="168">
        <v>0</v>
      </c>
      <c r="V23" s="168"/>
      <c r="W23" s="126">
        <v>0</v>
      </c>
      <c r="X23" s="68">
        <f t="shared" si="3"/>
        <v>0</v>
      </c>
    </row>
    <row r="24" spans="1:24" ht="12.75">
      <c r="A24" s="10">
        <v>43403</v>
      </c>
      <c r="B24" s="65">
        <v>9017.9</v>
      </c>
      <c r="C24" s="70">
        <v>1014.5</v>
      </c>
      <c r="D24" s="106">
        <v>245.2</v>
      </c>
      <c r="E24" s="106">
        <f t="shared" si="0"/>
        <v>769.3</v>
      </c>
      <c r="F24" s="78">
        <v>93.1</v>
      </c>
      <c r="G24" s="65">
        <v>3005.95</v>
      </c>
      <c r="H24" s="65">
        <v>1349.3</v>
      </c>
      <c r="I24" s="78">
        <v>145.7</v>
      </c>
      <c r="J24" s="78">
        <v>5.5</v>
      </c>
      <c r="K24" s="78">
        <v>0</v>
      </c>
      <c r="L24" s="78">
        <v>0</v>
      </c>
      <c r="M24" s="65">
        <f t="shared" si="1"/>
        <v>34.1500000000006</v>
      </c>
      <c r="N24" s="65">
        <v>14666.1</v>
      </c>
      <c r="O24" s="65">
        <v>10000</v>
      </c>
      <c r="P24" s="3">
        <f t="shared" si="2"/>
        <v>1.46661</v>
      </c>
      <c r="Q24" s="2">
        <v>6783.7</v>
      </c>
      <c r="R24" s="102">
        <v>0</v>
      </c>
      <c r="S24" s="103">
        <v>0</v>
      </c>
      <c r="T24" s="104">
        <v>2505.6</v>
      </c>
      <c r="U24" s="168">
        <v>0</v>
      </c>
      <c r="V24" s="168"/>
      <c r="W24" s="126">
        <v>0</v>
      </c>
      <c r="X24" s="68">
        <f t="shared" si="3"/>
        <v>2505.6</v>
      </c>
    </row>
    <row r="25" spans="1:24" ht="13.5" thickBot="1">
      <c r="A25" s="10">
        <v>43404</v>
      </c>
      <c r="B25" s="65">
        <v>9087.5</v>
      </c>
      <c r="C25" s="74">
        <v>335.9</v>
      </c>
      <c r="D25" s="106">
        <v>2.7</v>
      </c>
      <c r="E25" s="106">
        <f t="shared" si="0"/>
        <v>333.2</v>
      </c>
      <c r="F25" s="78">
        <v>58.1</v>
      </c>
      <c r="G25" s="65">
        <v>158.4</v>
      </c>
      <c r="H25" s="65">
        <v>1026.6</v>
      </c>
      <c r="I25" s="78">
        <v>29.1</v>
      </c>
      <c r="J25" s="78">
        <v>30.9</v>
      </c>
      <c r="K25" s="78">
        <v>0</v>
      </c>
      <c r="L25" s="78">
        <v>0</v>
      </c>
      <c r="M25" s="65">
        <f t="shared" si="1"/>
        <v>29.200000000000728</v>
      </c>
      <c r="N25" s="65">
        <v>10755.7</v>
      </c>
      <c r="O25" s="65">
        <v>9000</v>
      </c>
      <c r="P25" s="3">
        <f t="shared" si="2"/>
        <v>1.195077777777778</v>
      </c>
      <c r="Q25" s="2">
        <v>6783.7</v>
      </c>
      <c r="R25" s="98">
        <v>0</v>
      </c>
      <c r="S25" s="99">
        <v>0</v>
      </c>
      <c r="T25" s="100">
        <v>150.8</v>
      </c>
      <c r="U25" s="142">
        <v>0</v>
      </c>
      <c r="V25" s="143"/>
      <c r="W25" s="125">
        <v>0</v>
      </c>
      <c r="X25" s="68">
        <f t="shared" si="3"/>
        <v>150.8</v>
      </c>
    </row>
    <row r="26" spans="1:24" ht="13.5" thickBot="1">
      <c r="A26" s="83" t="s">
        <v>28</v>
      </c>
      <c r="B26" s="85">
        <f aca="true" t="shared" si="4" ref="B26:O26">SUM(B4:B25)</f>
        <v>84943.5</v>
      </c>
      <c r="C26" s="85">
        <f t="shared" si="4"/>
        <v>12515.699999999999</v>
      </c>
      <c r="D26" s="107">
        <f t="shared" si="4"/>
        <v>5150.349999999999</v>
      </c>
      <c r="E26" s="107">
        <f t="shared" si="4"/>
        <v>7365.35</v>
      </c>
      <c r="F26" s="85">
        <f t="shared" si="4"/>
        <v>6464.55</v>
      </c>
      <c r="G26" s="85">
        <f t="shared" si="4"/>
        <v>13747.65</v>
      </c>
      <c r="H26" s="85">
        <f t="shared" si="4"/>
        <v>26616.899999999998</v>
      </c>
      <c r="I26" s="85">
        <f t="shared" si="4"/>
        <v>1515.9</v>
      </c>
      <c r="J26" s="85">
        <f t="shared" si="4"/>
        <v>460.00000000000006</v>
      </c>
      <c r="K26" s="85">
        <f t="shared" si="4"/>
        <v>615.5</v>
      </c>
      <c r="L26" s="85">
        <f t="shared" si="4"/>
        <v>1694.3</v>
      </c>
      <c r="M26" s="84">
        <f t="shared" si="4"/>
        <v>667.3400000000029</v>
      </c>
      <c r="N26" s="84">
        <f t="shared" si="4"/>
        <v>149241.34000000003</v>
      </c>
      <c r="O26" s="84">
        <f t="shared" si="4"/>
        <v>136500</v>
      </c>
      <c r="P26" s="86">
        <f>N26/O26</f>
        <v>1.0933431501831503</v>
      </c>
      <c r="Q26" s="2"/>
      <c r="R26" s="75">
        <f>SUM(R4:R25)</f>
        <v>14.7</v>
      </c>
      <c r="S26" s="75">
        <f>SUM(S4:S25)</f>
        <v>0</v>
      </c>
      <c r="T26" s="75">
        <f>SUM(T4:T25)</f>
        <v>2845.28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2860.98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43405</v>
      </c>
      <c r="S31" s="147">
        <v>581.24987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43405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X48"/>
  <sheetViews>
    <sheetView tabSelected="1"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P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121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123</v>
      </c>
      <c r="S1" s="154"/>
      <c r="T1" s="154"/>
      <c r="U1" s="154"/>
      <c r="V1" s="154"/>
      <c r="W1" s="154"/>
      <c r="X1" s="155"/>
    </row>
    <row r="2" spans="1:24" ht="15" thickBot="1">
      <c r="A2" s="156" t="s">
        <v>125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126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122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43405</v>
      </c>
      <c r="B4" s="65">
        <v>981.9</v>
      </c>
      <c r="C4" s="79">
        <v>243.6</v>
      </c>
      <c r="D4" s="106">
        <v>0.1</v>
      </c>
      <c r="E4" s="106">
        <f aca="true" t="shared" si="0" ref="E4:E25">C4-D4</f>
        <v>243.5</v>
      </c>
      <c r="F4" s="65">
        <v>15.6</v>
      </c>
      <c r="G4" s="65">
        <v>114.4</v>
      </c>
      <c r="H4" s="67">
        <v>1439.1</v>
      </c>
      <c r="I4" s="65">
        <v>37.3</v>
      </c>
      <c r="J4" s="78">
        <v>30.5</v>
      </c>
      <c r="K4" s="78">
        <v>0</v>
      </c>
      <c r="L4" s="65">
        <v>1807.5</v>
      </c>
      <c r="M4" s="65">
        <f aca="true" t="shared" si="1" ref="M4:M25">N4-B4-C4-F4-G4-H4-I4-J4-K4-L4</f>
        <v>19.299999999999955</v>
      </c>
      <c r="N4" s="65">
        <v>4689.2</v>
      </c>
      <c r="O4" s="65">
        <v>4600</v>
      </c>
      <c r="P4" s="3">
        <f aca="true" t="shared" si="2" ref="P4:P25">N4/O4</f>
        <v>1.019391304347826</v>
      </c>
      <c r="Q4" s="2">
        <f>AVERAGE(N4:N25)</f>
        <v>6966.516153846155</v>
      </c>
      <c r="R4" s="94">
        <v>11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11</v>
      </c>
    </row>
    <row r="5" spans="1:24" ht="12.75">
      <c r="A5" s="10">
        <v>43406</v>
      </c>
      <c r="B5" s="65">
        <v>2391</v>
      </c>
      <c r="C5" s="79">
        <v>366.2</v>
      </c>
      <c r="D5" s="106">
        <v>6.9</v>
      </c>
      <c r="E5" s="106">
        <f t="shared" si="0"/>
        <v>359.3</v>
      </c>
      <c r="F5" s="65">
        <v>21.9</v>
      </c>
      <c r="G5" s="65">
        <v>101.8</v>
      </c>
      <c r="H5" s="65">
        <v>1826.7</v>
      </c>
      <c r="I5" s="78">
        <v>85.7</v>
      </c>
      <c r="J5" s="78">
        <v>4.8</v>
      </c>
      <c r="K5" s="78">
        <v>0</v>
      </c>
      <c r="L5" s="65">
        <v>0</v>
      </c>
      <c r="M5" s="65">
        <f t="shared" si="1"/>
        <v>-120.47000000000003</v>
      </c>
      <c r="N5" s="65">
        <v>4677.63</v>
      </c>
      <c r="O5" s="65">
        <v>3000</v>
      </c>
      <c r="P5" s="3">
        <f t="shared" si="2"/>
        <v>1.55921</v>
      </c>
      <c r="Q5" s="2">
        <v>6966.5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43409</v>
      </c>
      <c r="B6" s="65">
        <v>3219.3</v>
      </c>
      <c r="C6" s="79">
        <v>241.2</v>
      </c>
      <c r="D6" s="106">
        <v>14.4</v>
      </c>
      <c r="E6" s="106">
        <f t="shared" si="0"/>
        <v>226.79999999999998</v>
      </c>
      <c r="F6" s="72">
        <v>14.8</v>
      </c>
      <c r="G6" s="65">
        <v>131.4</v>
      </c>
      <c r="H6" s="80">
        <v>1358.9</v>
      </c>
      <c r="I6" s="78">
        <v>79</v>
      </c>
      <c r="J6" s="78">
        <v>50.4</v>
      </c>
      <c r="K6" s="78">
        <v>589.5</v>
      </c>
      <c r="L6" s="78">
        <v>0</v>
      </c>
      <c r="M6" s="65">
        <f t="shared" si="1"/>
        <v>23.99999999999966</v>
      </c>
      <c r="N6" s="65">
        <v>5708.5</v>
      </c>
      <c r="O6" s="65">
        <v>3800</v>
      </c>
      <c r="P6" s="3">
        <f t="shared" si="2"/>
        <v>1.5022368421052632</v>
      </c>
      <c r="Q6" s="2">
        <v>6966.5</v>
      </c>
      <c r="R6" s="69">
        <v>0</v>
      </c>
      <c r="S6" s="65">
        <v>0</v>
      </c>
      <c r="T6" s="70">
        <v>0</v>
      </c>
      <c r="U6" s="127">
        <v>0</v>
      </c>
      <c r="V6" s="128"/>
      <c r="W6" s="122">
        <v>0</v>
      </c>
      <c r="X6" s="68">
        <f aca="true" t="shared" si="3" ref="X6:X25">R6+S6+U6+T6+V6+W6</f>
        <v>0</v>
      </c>
    </row>
    <row r="7" spans="1:24" ht="12.75">
      <c r="A7" s="10">
        <v>43410</v>
      </c>
      <c r="B7" s="77">
        <v>4396.2</v>
      </c>
      <c r="C7" s="79">
        <v>440.8</v>
      </c>
      <c r="D7" s="106">
        <v>38</v>
      </c>
      <c r="E7" s="106">
        <f t="shared" si="0"/>
        <v>402.8</v>
      </c>
      <c r="F7" s="65">
        <v>42.3</v>
      </c>
      <c r="G7" s="65">
        <v>130.3</v>
      </c>
      <c r="H7" s="79">
        <v>1785.5</v>
      </c>
      <c r="I7" s="78">
        <v>101.8</v>
      </c>
      <c r="J7" s="78">
        <v>33.6</v>
      </c>
      <c r="K7" s="78">
        <v>0</v>
      </c>
      <c r="L7" s="78">
        <v>0</v>
      </c>
      <c r="M7" s="65">
        <f t="shared" si="1"/>
        <v>77.10000000000022</v>
      </c>
      <c r="N7" s="65">
        <v>7007.6</v>
      </c>
      <c r="O7" s="65">
        <v>7500</v>
      </c>
      <c r="P7" s="3">
        <f t="shared" si="2"/>
        <v>0.9343466666666668</v>
      </c>
      <c r="Q7" s="2">
        <v>6966.5</v>
      </c>
      <c r="R7" s="71">
        <v>0</v>
      </c>
      <c r="S7" s="72">
        <v>0</v>
      </c>
      <c r="T7" s="73">
        <v>213.049</v>
      </c>
      <c r="U7" s="148">
        <v>0</v>
      </c>
      <c r="V7" s="149"/>
      <c r="W7" s="123">
        <v>0</v>
      </c>
      <c r="X7" s="68">
        <f t="shared" si="3"/>
        <v>213.049</v>
      </c>
    </row>
    <row r="8" spans="1:24" ht="12.75">
      <c r="A8" s="10">
        <v>43411</v>
      </c>
      <c r="B8" s="65">
        <v>14702.1</v>
      </c>
      <c r="C8" s="70">
        <v>341.7</v>
      </c>
      <c r="D8" s="106">
        <v>101.9</v>
      </c>
      <c r="E8" s="106">
        <f t="shared" si="0"/>
        <v>239.79999999999998</v>
      </c>
      <c r="F8" s="78">
        <v>64.8</v>
      </c>
      <c r="G8" s="78">
        <v>152.5</v>
      </c>
      <c r="H8" s="65">
        <v>1805.8</v>
      </c>
      <c r="I8" s="78">
        <v>28.6</v>
      </c>
      <c r="J8" s="78">
        <v>44.6</v>
      </c>
      <c r="K8" s="78">
        <v>0</v>
      </c>
      <c r="L8" s="78">
        <v>0</v>
      </c>
      <c r="M8" s="65">
        <f t="shared" si="1"/>
        <v>100.10000000000042</v>
      </c>
      <c r="N8" s="65">
        <v>17240.2</v>
      </c>
      <c r="O8" s="65">
        <v>8900</v>
      </c>
      <c r="P8" s="3">
        <f t="shared" si="2"/>
        <v>1.9371011235955058</v>
      </c>
      <c r="Q8" s="2">
        <v>6966.5</v>
      </c>
      <c r="R8" s="112">
        <v>0</v>
      </c>
      <c r="S8" s="113">
        <v>0</v>
      </c>
      <c r="T8" s="104">
        <v>981</v>
      </c>
      <c r="U8" s="166">
        <v>0</v>
      </c>
      <c r="V8" s="167"/>
      <c r="W8" s="124">
        <v>0</v>
      </c>
      <c r="X8" s="68">
        <f t="shared" si="3"/>
        <v>981</v>
      </c>
    </row>
    <row r="9" spans="1:24" ht="12.75">
      <c r="A9" s="10">
        <v>43412</v>
      </c>
      <c r="B9" s="65">
        <v>1563.9</v>
      </c>
      <c r="C9" s="70">
        <v>389.3</v>
      </c>
      <c r="D9" s="106">
        <v>22.5</v>
      </c>
      <c r="E9" s="106">
        <f t="shared" si="0"/>
        <v>366.8</v>
      </c>
      <c r="F9" s="78">
        <v>27.7</v>
      </c>
      <c r="G9" s="82">
        <v>177.9</v>
      </c>
      <c r="H9" s="65">
        <v>1472.7</v>
      </c>
      <c r="I9" s="78">
        <v>22.6</v>
      </c>
      <c r="J9" s="78">
        <v>16.6</v>
      </c>
      <c r="K9" s="78">
        <v>0</v>
      </c>
      <c r="L9" s="78">
        <v>0</v>
      </c>
      <c r="M9" s="65">
        <f t="shared" si="1"/>
        <v>74.69999999999987</v>
      </c>
      <c r="N9" s="65">
        <v>3745.4</v>
      </c>
      <c r="O9" s="65">
        <v>3500</v>
      </c>
      <c r="P9" s="3">
        <f t="shared" si="2"/>
        <v>1.0701142857142858</v>
      </c>
      <c r="Q9" s="2">
        <v>6966.5</v>
      </c>
      <c r="R9" s="115">
        <v>0</v>
      </c>
      <c r="S9" s="72">
        <v>0</v>
      </c>
      <c r="T9" s="65">
        <v>0</v>
      </c>
      <c r="U9" s="168">
        <v>1</v>
      </c>
      <c r="V9" s="168"/>
      <c r="W9" s="118">
        <v>0</v>
      </c>
      <c r="X9" s="68">
        <f t="shared" si="3"/>
        <v>1</v>
      </c>
    </row>
    <row r="10" spans="1:24" ht="12.75">
      <c r="A10" s="10">
        <v>43413</v>
      </c>
      <c r="B10" s="65">
        <v>1566.4</v>
      </c>
      <c r="C10" s="70">
        <v>229.5</v>
      </c>
      <c r="D10" s="106">
        <v>17.95</v>
      </c>
      <c r="E10" s="106">
        <f t="shared" si="0"/>
        <v>211.55</v>
      </c>
      <c r="F10" s="78">
        <v>11.9</v>
      </c>
      <c r="G10" s="78">
        <v>131.6</v>
      </c>
      <c r="H10" s="65">
        <v>2203</v>
      </c>
      <c r="I10" s="78">
        <v>110.8</v>
      </c>
      <c r="J10" s="78">
        <v>54.8</v>
      </c>
      <c r="K10" s="78">
        <v>0</v>
      </c>
      <c r="L10" s="78">
        <v>0</v>
      </c>
      <c r="M10" s="65">
        <f t="shared" si="1"/>
        <v>72.43999999999951</v>
      </c>
      <c r="N10" s="65">
        <v>4380.44</v>
      </c>
      <c r="O10" s="72">
        <v>2800</v>
      </c>
      <c r="P10" s="3">
        <f t="shared" si="2"/>
        <v>1.564442857142857</v>
      </c>
      <c r="Q10" s="2">
        <v>6966.5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43416</v>
      </c>
      <c r="B11" s="65">
        <v>625.4</v>
      </c>
      <c r="C11" s="70">
        <v>258.3</v>
      </c>
      <c r="D11" s="106">
        <v>108.5</v>
      </c>
      <c r="E11" s="106">
        <f t="shared" si="0"/>
        <v>149.8</v>
      </c>
      <c r="F11" s="78">
        <v>4.5</v>
      </c>
      <c r="G11" s="78">
        <v>185.2</v>
      </c>
      <c r="H11" s="65">
        <v>1795.2</v>
      </c>
      <c r="I11" s="78">
        <v>74.3</v>
      </c>
      <c r="J11" s="78">
        <v>31.9</v>
      </c>
      <c r="K11" s="78">
        <v>0</v>
      </c>
      <c r="L11" s="78">
        <v>0</v>
      </c>
      <c r="M11" s="65">
        <f t="shared" si="1"/>
        <v>20.339999999999513</v>
      </c>
      <c r="N11" s="65">
        <v>2995.14</v>
      </c>
      <c r="O11" s="65">
        <v>3800</v>
      </c>
      <c r="P11" s="3">
        <f t="shared" si="2"/>
        <v>0.7881947368421053</v>
      </c>
      <c r="Q11" s="2">
        <v>6966.5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>
        <v>0</v>
      </c>
      <c r="X11" s="68">
        <f t="shared" si="3"/>
        <v>0</v>
      </c>
    </row>
    <row r="12" spans="1:24" ht="12.75">
      <c r="A12" s="10">
        <v>43417</v>
      </c>
      <c r="B12" s="77">
        <v>573.5</v>
      </c>
      <c r="C12" s="70">
        <v>452.95</v>
      </c>
      <c r="D12" s="106">
        <v>6.4</v>
      </c>
      <c r="E12" s="106">
        <f t="shared" si="0"/>
        <v>446.55</v>
      </c>
      <c r="F12" s="78">
        <v>8</v>
      </c>
      <c r="G12" s="78">
        <v>250.9</v>
      </c>
      <c r="H12" s="65">
        <v>2112</v>
      </c>
      <c r="I12" s="78">
        <v>76.3</v>
      </c>
      <c r="J12" s="78">
        <v>17.9</v>
      </c>
      <c r="K12" s="78">
        <v>0</v>
      </c>
      <c r="L12" s="78">
        <v>0</v>
      </c>
      <c r="M12" s="65">
        <f t="shared" si="1"/>
        <v>37.550000000000004</v>
      </c>
      <c r="N12" s="65">
        <v>3529.1</v>
      </c>
      <c r="O12" s="65">
        <v>4800</v>
      </c>
      <c r="P12" s="3">
        <f t="shared" si="2"/>
        <v>0.7352291666666666</v>
      </c>
      <c r="Q12" s="2">
        <v>6966.5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>
        <v>0</v>
      </c>
      <c r="X12" s="68">
        <f t="shared" si="3"/>
        <v>0</v>
      </c>
    </row>
    <row r="13" spans="1:24" ht="12.75">
      <c r="A13" s="10">
        <v>43418</v>
      </c>
      <c r="B13" s="65">
        <v>3003.6</v>
      </c>
      <c r="C13" s="70">
        <v>271.5</v>
      </c>
      <c r="D13" s="106">
        <v>16</v>
      </c>
      <c r="E13" s="106">
        <f t="shared" si="0"/>
        <v>255.5</v>
      </c>
      <c r="F13" s="78">
        <v>50.6</v>
      </c>
      <c r="G13" s="78">
        <v>428.1</v>
      </c>
      <c r="H13" s="65">
        <v>2477.4</v>
      </c>
      <c r="I13" s="78">
        <v>65.3</v>
      </c>
      <c r="J13" s="78">
        <v>1.8</v>
      </c>
      <c r="K13" s="78">
        <v>0</v>
      </c>
      <c r="L13" s="78">
        <v>0</v>
      </c>
      <c r="M13" s="65">
        <f t="shared" si="1"/>
        <v>86.20000000000019</v>
      </c>
      <c r="N13" s="65">
        <v>6384.5</v>
      </c>
      <c r="O13" s="65">
        <v>5100</v>
      </c>
      <c r="P13" s="3">
        <f t="shared" si="2"/>
        <v>1.2518627450980393</v>
      </c>
      <c r="Q13" s="2">
        <v>6966.5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>
        <v>0</v>
      </c>
      <c r="X13" s="68">
        <f t="shared" si="3"/>
        <v>0</v>
      </c>
    </row>
    <row r="14" spans="1:24" ht="12.75">
      <c r="A14" s="10">
        <v>43419</v>
      </c>
      <c r="B14" s="65">
        <v>8772.2</v>
      </c>
      <c r="C14" s="70">
        <v>336.6</v>
      </c>
      <c r="D14" s="106">
        <v>23.5</v>
      </c>
      <c r="E14" s="106">
        <f t="shared" si="0"/>
        <v>313.1</v>
      </c>
      <c r="F14" s="78">
        <v>32.6</v>
      </c>
      <c r="G14" s="78">
        <v>252.2</v>
      </c>
      <c r="H14" s="65">
        <v>4354.8</v>
      </c>
      <c r="I14" s="78">
        <v>22.6</v>
      </c>
      <c r="J14" s="78">
        <v>10.4</v>
      </c>
      <c r="K14" s="78">
        <v>0</v>
      </c>
      <c r="L14" s="78">
        <v>0</v>
      </c>
      <c r="M14" s="65">
        <f t="shared" si="1"/>
        <v>-34.60000000000218</v>
      </c>
      <c r="N14" s="65">
        <v>13746.8</v>
      </c>
      <c r="O14" s="65">
        <v>15500</v>
      </c>
      <c r="P14" s="3">
        <f t="shared" si="2"/>
        <v>0.8868903225806452</v>
      </c>
      <c r="Q14" s="2">
        <v>6966.5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43420</v>
      </c>
      <c r="B15" s="65">
        <v>2493.3</v>
      </c>
      <c r="C15" s="66">
        <v>251.3</v>
      </c>
      <c r="D15" s="106">
        <v>25.6</v>
      </c>
      <c r="E15" s="106">
        <f t="shared" si="0"/>
        <v>225.70000000000002</v>
      </c>
      <c r="F15" s="81">
        <v>12.6</v>
      </c>
      <c r="G15" s="81">
        <v>233.3</v>
      </c>
      <c r="H15" s="82">
        <v>4206.6</v>
      </c>
      <c r="I15" s="81">
        <v>92.5</v>
      </c>
      <c r="J15" s="81">
        <v>13.3</v>
      </c>
      <c r="K15" s="81">
        <v>0</v>
      </c>
      <c r="L15" s="81">
        <v>0</v>
      </c>
      <c r="M15" s="65">
        <f t="shared" si="1"/>
        <v>204.69999999999908</v>
      </c>
      <c r="N15" s="65">
        <v>7507.6</v>
      </c>
      <c r="O15" s="72">
        <v>3500</v>
      </c>
      <c r="P15" s="3">
        <f>N15/O15</f>
        <v>2.1450285714285715</v>
      </c>
      <c r="Q15" s="2">
        <v>6966.5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>
        <v>0</v>
      </c>
      <c r="X15" s="68">
        <f t="shared" si="3"/>
        <v>0</v>
      </c>
    </row>
    <row r="16" spans="1:24" ht="12.75">
      <c r="A16" s="10">
        <v>43423</v>
      </c>
      <c r="B16" s="65">
        <v>3236.9</v>
      </c>
      <c r="C16" s="70">
        <v>46.3</v>
      </c>
      <c r="D16" s="106">
        <v>46.3</v>
      </c>
      <c r="E16" s="106">
        <f t="shared" si="0"/>
        <v>0</v>
      </c>
      <c r="F16" s="78">
        <v>14.3</v>
      </c>
      <c r="G16" s="78">
        <v>446</v>
      </c>
      <c r="H16" s="65">
        <v>5061.9</v>
      </c>
      <c r="I16" s="78">
        <v>73</v>
      </c>
      <c r="J16" s="78">
        <v>9.2</v>
      </c>
      <c r="K16" s="78">
        <v>0</v>
      </c>
      <c r="L16" s="78">
        <v>0</v>
      </c>
      <c r="M16" s="65">
        <f t="shared" si="1"/>
        <v>65.00000000000072</v>
      </c>
      <c r="N16" s="65">
        <v>8952.6</v>
      </c>
      <c r="O16" s="72">
        <v>5900</v>
      </c>
      <c r="P16" s="3">
        <f t="shared" si="2"/>
        <v>1.5173898305084745</v>
      </c>
      <c r="Q16" s="2">
        <v>6966.5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43424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8500</v>
      </c>
      <c r="P17" s="3">
        <f t="shared" si="2"/>
        <v>0</v>
      </c>
      <c r="Q17" s="2">
        <v>6966.5</v>
      </c>
      <c r="R17" s="69"/>
      <c r="S17" s="65"/>
      <c r="T17" s="74"/>
      <c r="U17" s="127"/>
      <c r="V17" s="128"/>
      <c r="W17" s="122"/>
      <c r="X17" s="68">
        <f t="shared" si="3"/>
        <v>0</v>
      </c>
    </row>
    <row r="18" spans="1:24" ht="12.75">
      <c r="A18" s="10">
        <v>43425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10900</v>
      </c>
      <c r="P18" s="3">
        <f>N18/O18</f>
        <v>0</v>
      </c>
      <c r="Q18" s="2">
        <v>6966.5</v>
      </c>
      <c r="R18" s="69"/>
      <c r="S18" s="65"/>
      <c r="T18" s="70"/>
      <c r="U18" s="127"/>
      <c r="V18" s="128"/>
      <c r="W18" s="122"/>
      <c r="X18" s="68">
        <f t="shared" si="3"/>
        <v>0</v>
      </c>
    </row>
    <row r="19" spans="1:24" ht="12.75">
      <c r="A19" s="10">
        <v>43426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8900</v>
      </c>
      <c r="P19" s="3">
        <f t="shared" si="2"/>
        <v>0</v>
      </c>
      <c r="Q19" s="2">
        <v>6966.5</v>
      </c>
      <c r="R19" s="69"/>
      <c r="S19" s="65"/>
      <c r="T19" s="70"/>
      <c r="U19" s="127"/>
      <c r="V19" s="128"/>
      <c r="W19" s="122"/>
      <c r="X19" s="68">
        <f t="shared" si="3"/>
        <v>0</v>
      </c>
    </row>
    <row r="20" spans="1:24" ht="12.75">
      <c r="A20" s="10">
        <v>43427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4900</v>
      </c>
      <c r="P20" s="3">
        <f t="shared" si="2"/>
        <v>0</v>
      </c>
      <c r="Q20" s="2">
        <v>6966.5</v>
      </c>
      <c r="R20" s="69"/>
      <c r="S20" s="65"/>
      <c r="T20" s="70"/>
      <c r="U20" s="127"/>
      <c r="V20" s="128"/>
      <c r="W20" s="122"/>
      <c r="X20" s="68">
        <f t="shared" si="3"/>
        <v>0</v>
      </c>
    </row>
    <row r="21" spans="1:24" ht="12.75">
      <c r="A21" s="10">
        <v>43430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5000</v>
      </c>
      <c r="P21" s="3">
        <f t="shared" si="2"/>
        <v>0</v>
      </c>
      <c r="Q21" s="2">
        <v>6966.5</v>
      </c>
      <c r="R21" s="102"/>
      <c r="S21" s="103"/>
      <c r="T21" s="104"/>
      <c r="U21" s="127"/>
      <c r="V21" s="128"/>
      <c r="W21" s="122"/>
      <c r="X21" s="68">
        <f t="shared" si="3"/>
        <v>0</v>
      </c>
    </row>
    <row r="22" spans="1:24" ht="12.75">
      <c r="A22" s="10">
        <v>43431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5800</v>
      </c>
      <c r="P22" s="3">
        <f t="shared" si="2"/>
        <v>0</v>
      </c>
      <c r="Q22" s="2">
        <v>6966.5</v>
      </c>
      <c r="R22" s="102"/>
      <c r="S22" s="103"/>
      <c r="T22" s="104"/>
      <c r="U22" s="127"/>
      <c r="V22" s="128"/>
      <c r="W22" s="122"/>
      <c r="X22" s="68">
        <f t="shared" si="3"/>
        <v>0</v>
      </c>
    </row>
    <row r="23" spans="1:24" ht="12.75">
      <c r="A23" s="10">
        <v>43432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6200</v>
      </c>
      <c r="P23" s="3">
        <f>N23/O23</f>
        <v>0</v>
      </c>
      <c r="Q23" s="2">
        <v>6966.5</v>
      </c>
      <c r="R23" s="102"/>
      <c r="S23" s="103"/>
      <c r="T23" s="104"/>
      <c r="U23" s="168"/>
      <c r="V23" s="168"/>
      <c r="W23" s="126"/>
      <c r="X23" s="68">
        <f t="shared" si="3"/>
        <v>0</v>
      </c>
    </row>
    <row r="24" spans="1:24" ht="12.75">
      <c r="A24" s="10">
        <v>43433</v>
      </c>
      <c r="B24" s="65"/>
      <c r="C24" s="70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10500</v>
      </c>
      <c r="P24" s="3">
        <f t="shared" si="2"/>
        <v>0</v>
      </c>
      <c r="Q24" s="2">
        <v>6966.5</v>
      </c>
      <c r="R24" s="102"/>
      <c r="S24" s="103"/>
      <c r="T24" s="104"/>
      <c r="U24" s="168"/>
      <c r="V24" s="168"/>
      <c r="W24" s="126"/>
      <c r="X24" s="68">
        <f t="shared" si="3"/>
        <v>0</v>
      </c>
    </row>
    <row r="25" spans="1:24" ht="13.5" thickBot="1">
      <c r="A25" s="10">
        <v>43434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16100</v>
      </c>
      <c r="P25" s="3">
        <f t="shared" si="2"/>
        <v>0</v>
      </c>
      <c r="Q25" s="2">
        <v>6966.5</v>
      </c>
      <c r="R25" s="98"/>
      <c r="S25" s="99"/>
      <c r="T25" s="100"/>
      <c r="U25" s="142"/>
      <c r="V25" s="143"/>
      <c r="W25" s="125"/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47525.700000000004</v>
      </c>
      <c r="C26" s="85">
        <f t="shared" si="4"/>
        <v>3869.2500000000005</v>
      </c>
      <c r="D26" s="107">
        <f t="shared" si="4"/>
        <v>428.05</v>
      </c>
      <c r="E26" s="107">
        <f t="shared" si="4"/>
        <v>3441.2</v>
      </c>
      <c r="F26" s="85">
        <f t="shared" si="4"/>
        <v>321.6</v>
      </c>
      <c r="G26" s="85">
        <f t="shared" si="4"/>
        <v>2735.6000000000004</v>
      </c>
      <c r="H26" s="85">
        <f t="shared" si="4"/>
        <v>31899.600000000006</v>
      </c>
      <c r="I26" s="85">
        <f t="shared" si="4"/>
        <v>869.8</v>
      </c>
      <c r="J26" s="85">
        <f t="shared" si="4"/>
        <v>319.7999999999999</v>
      </c>
      <c r="K26" s="85">
        <f t="shared" si="4"/>
        <v>589.5</v>
      </c>
      <c r="L26" s="85">
        <f t="shared" si="4"/>
        <v>1807.5</v>
      </c>
      <c r="M26" s="84">
        <f t="shared" si="4"/>
        <v>626.359999999997</v>
      </c>
      <c r="N26" s="84">
        <f t="shared" si="4"/>
        <v>90564.71000000002</v>
      </c>
      <c r="O26" s="84">
        <f t="shared" si="4"/>
        <v>149500</v>
      </c>
      <c r="P26" s="86">
        <f>N26/O26</f>
        <v>0.6057840133779265</v>
      </c>
      <c r="Q26" s="2"/>
      <c r="R26" s="75">
        <f>SUM(R4:R25)</f>
        <v>11</v>
      </c>
      <c r="S26" s="75">
        <f>SUM(S4:S25)</f>
        <v>0</v>
      </c>
      <c r="T26" s="75">
        <f>SUM(T4:T25)</f>
        <v>1194.049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1206.049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43424</v>
      </c>
      <c r="S31" s="147">
        <f>'[2]залишки'!$G$6/1000</f>
        <v>0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43424</v>
      </c>
      <c r="S41" s="136">
        <f>'[2]залишки'!$K$6/1000</f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R29:U29"/>
    <mergeCell ref="R30:U30"/>
    <mergeCell ref="R41:R42"/>
    <mergeCell ref="S41:U42"/>
    <mergeCell ref="R31:R32"/>
    <mergeCell ref="S31:U32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41">
      <selection activeCell="J27" sqref="J27:K27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6" t="s">
        <v>127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7"/>
      <c r="M26" s="177"/>
      <c r="N26" s="177"/>
    </row>
    <row r="27" spans="1:16" ht="54" customHeight="1">
      <c r="A27" s="169" t="s">
        <v>32</v>
      </c>
      <c r="B27" s="178" t="s">
        <v>43</v>
      </c>
      <c r="C27" s="178"/>
      <c r="D27" s="171" t="s">
        <v>49</v>
      </c>
      <c r="E27" s="172"/>
      <c r="F27" s="173" t="s">
        <v>44</v>
      </c>
      <c r="G27" s="174"/>
      <c r="H27" s="175" t="s">
        <v>52</v>
      </c>
      <c r="I27" s="171"/>
      <c r="J27" s="186"/>
      <c r="K27" s="187"/>
      <c r="L27" s="183" t="s">
        <v>36</v>
      </c>
      <c r="M27" s="184"/>
      <c r="N27" s="185"/>
      <c r="O27" s="179" t="s">
        <v>128</v>
      </c>
      <c r="P27" s="180"/>
    </row>
    <row r="28" spans="1:16" ht="30.75" customHeight="1">
      <c r="A28" s="170"/>
      <c r="B28" s="44" t="s">
        <v>124</v>
      </c>
      <c r="C28" s="22" t="s">
        <v>23</v>
      </c>
      <c r="D28" s="44" t="str">
        <f>B28</f>
        <v>план на січень-листопад 2018р.</v>
      </c>
      <c r="E28" s="22" t="str">
        <f>C28</f>
        <v>факт</v>
      </c>
      <c r="F28" s="43" t="str">
        <f>B28</f>
        <v>план на січень-листопад 2018р.</v>
      </c>
      <c r="G28" s="58" t="str">
        <f>C28</f>
        <v>факт</v>
      </c>
      <c r="H28" s="44" t="str">
        <f>B28</f>
        <v>план на січень-листопад 2018р.</v>
      </c>
      <c r="I28" s="22" t="str">
        <f>C28</f>
        <v>факт</v>
      </c>
      <c r="J28" s="43" t="str">
        <f>B28</f>
        <v>план на січень-листопад 2018р.</v>
      </c>
      <c r="K28" s="58" t="str">
        <f>C28</f>
        <v>факт</v>
      </c>
      <c r="L28" s="41" t="str">
        <f>D28</f>
        <v>план на січень-листопад 2018р.</v>
      </c>
      <c r="M28" s="22" t="str">
        <f>C28</f>
        <v>факт</v>
      </c>
      <c r="N28" s="42" t="s">
        <v>24</v>
      </c>
      <c r="O28" s="174"/>
      <c r="P28" s="171"/>
    </row>
    <row r="29" spans="1:16" ht="23.25" customHeight="1" thickBot="1">
      <c r="A29" s="40">
        <f>листопад!S41</f>
        <v>0</v>
      </c>
      <c r="B29" s="45">
        <f>'[3]листопад'!$F$90</f>
        <v>12515</v>
      </c>
      <c r="C29" s="45">
        <f>'[3]листопад'!$G$90</f>
        <v>2063.34</v>
      </c>
      <c r="D29" s="45">
        <f>'[3]листопад'!$F$89</f>
        <v>6860.03</v>
      </c>
      <c r="E29" s="45">
        <f>'[3]листопад'!$G$89</f>
        <v>1597.14</v>
      </c>
      <c r="F29" s="45">
        <f>'[3]листопад'!$F$91</f>
        <v>25924.5</v>
      </c>
      <c r="G29" s="45">
        <f>'[3]листопад'!$G$91</f>
        <v>14535.31</v>
      </c>
      <c r="H29" s="45">
        <f>'[3]листопад'!$F$92</f>
        <v>22</v>
      </c>
      <c r="I29" s="45">
        <f>'[3]листопад'!$G$92</f>
        <v>19</v>
      </c>
      <c r="J29" s="45">
        <f>'[3]листопад'!$F$93</f>
        <v>0</v>
      </c>
      <c r="K29" s="45">
        <f>'[3]листопад'!$G$93</f>
        <v>0</v>
      </c>
      <c r="L29" s="59">
        <f>H29+F29+D29+J29+B29</f>
        <v>45321.53</v>
      </c>
      <c r="M29" s="46">
        <f>C29+E29+G29+I29+K29</f>
        <v>18214.79</v>
      </c>
      <c r="N29" s="47">
        <f>M29-L29</f>
        <v>-27106.739999999998</v>
      </c>
      <c r="O29" s="181">
        <f>листопад!S31</f>
        <v>0</v>
      </c>
      <c r="P29" s="182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8"/>
      <c r="P30" s="17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f>'[3]листопад'!$F$9</f>
        <v>876013.84</v>
      </c>
      <c r="C48" s="28">
        <f>'[3]листопад'!$G$9</f>
        <v>843395.66</v>
      </c>
      <c r="F48" s="1" t="s">
        <v>22</v>
      </c>
      <c r="G48" s="6"/>
      <c r="H48" s="188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f>'[3]листопад'!$F$35</f>
        <v>180431.95</v>
      </c>
      <c r="C49" s="28">
        <f>'[3]листопад'!$G$35</f>
        <v>162501.13</v>
      </c>
      <c r="G49" s="6"/>
      <c r="H49" s="188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f>'[3]листопад'!$F$47</f>
        <v>246317.07</v>
      </c>
      <c r="C50" s="28">
        <f>'[3]листопад'!$G$47</f>
        <v>256093.23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f>'[3]листопад'!$F$25</f>
        <v>28062.2</v>
      </c>
      <c r="C51" s="28">
        <f>'[3]листопад'!$G$25</f>
        <v>31844.36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f>'[3]листопад'!$F$19</f>
        <v>138289</v>
      </c>
      <c r="C52" s="28">
        <f>'[3]листопад'!$G$19</f>
        <v>112100.58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f>'[3]листопад'!$F$65</f>
        <v>5500</v>
      </c>
      <c r="C53" s="28">
        <f>'[3]листопад'!$G$65</f>
        <v>6500.13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f>'[3]листопад'!$F$55</f>
        <v>6500.08</v>
      </c>
      <c r="C54" s="28">
        <f>'[3]листопад'!$G$55</f>
        <v>11799.02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f>B56-B48-B49-B50-B51-B52-B53-B54</f>
        <v>36064.9700000001</v>
      </c>
      <c r="C55" s="12">
        <f>C56-C48-C49-C50-C51-C52-C53-C54</f>
        <v>37006.250000000044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f>'[3]листопад'!$F$80</f>
        <v>1517179.11</v>
      </c>
      <c r="C56" s="9">
        <f>'[3]листопад'!$G$80</f>
        <v>1461240.36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12515</v>
      </c>
      <c r="C58" s="9">
        <f>C29</f>
        <v>2063.34</v>
      </c>
    </row>
    <row r="59" spans="1:3" ht="25.5">
      <c r="A59" s="76" t="s">
        <v>54</v>
      </c>
      <c r="B59" s="9">
        <f>D29</f>
        <v>6860.03</v>
      </c>
      <c r="C59" s="9">
        <f>E29</f>
        <v>1597.14</v>
      </c>
    </row>
    <row r="60" spans="1:3" ht="12.75">
      <c r="A60" s="76" t="s">
        <v>55</v>
      </c>
      <c r="B60" s="9">
        <f>F29</f>
        <v>25924.5</v>
      </c>
      <c r="C60" s="9">
        <f>G29</f>
        <v>14535.31</v>
      </c>
    </row>
    <row r="61" spans="1:3" ht="25.5">
      <c r="A61" s="76" t="s">
        <v>56</v>
      </c>
      <c r="B61" s="9">
        <f>H29</f>
        <v>22</v>
      </c>
      <c r="C61" s="9">
        <f>I29</f>
        <v>19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36" sqref="C36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129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72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73</v>
      </c>
      <c r="S1" s="154"/>
      <c r="T1" s="154"/>
      <c r="U1" s="154"/>
      <c r="V1" s="154"/>
      <c r="W1" s="155"/>
    </row>
    <row r="2" spans="1:23" ht="15" thickBot="1">
      <c r="A2" s="156" t="s">
        <v>77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78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64">
        <v>0</v>
      </c>
      <c r="V4" s="165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8">
        <v>0</v>
      </c>
      <c r="V7" s="149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27">
        <v>0</v>
      </c>
      <c r="V8" s="128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27">
        <v>0</v>
      </c>
      <c r="V9" s="128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27">
        <v>1</v>
      </c>
      <c r="V10" s="128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27">
        <v>0</v>
      </c>
      <c r="V12" s="128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27">
        <v>0</v>
      </c>
      <c r="V15" s="128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27">
        <v>0</v>
      </c>
      <c r="V18" s="128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27">
        <v>0</v>
      </c>
      <c r="V19" s="128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2">
        <v>0</v>
      </c>
      <c r="V23" s="143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4">
        <f>SUM(U4:U23)</f>
        <v>1</v>
      </c>
      <c r="V24" s="145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43160</v>
      </c>
      <c r="S29" s="147">
        <v>144.8304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43160</v>
      </c>
      <c r="S39" s="136">
        <v>4586.3857499999995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79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81</v>
      </c>
      <c r="S1" s="154"/>
      <c r="T1" s="154"/>
      <c r="U1" s="154"/>
      <c r="V1" s="154"/>
      <c r="W1" s="155"/>
    </row>
    <row r="2" spans="1:23" ht="15" thickBot="1">
      <c r="A2" s="156" t="s">
        <v>82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83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64">
        <v>0</v>
      </c>
      <c r="V4" s="165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8">
        <v>0</v>
      </c>
      <c r="V7" s="149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27">
        <v>1</v>
      </c>
      <c r="V8" s="128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27">
        <v>0</v>
      </c>
      <c r="V12" s="128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27">
        <v>0</v>
      </c>
      <c r="V13" s="128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27">
        <v>0</v>
      </c>
      <c r="V14" s="128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27">
        <v>0</v>
      </c>
      <c r="V18" s="128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27">
        <v>0</v>
      </c>
      <c r="V19" s="128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27">
        <v>0</v>
      </c>
      <c r="V20" s="128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27">
        <v>0</v>
      </c>
      <c r="V21" s="128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27">
        <v>0</v>
      </c>
      <c r="V23" s="128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2"/>
      <c r="V24" s="143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4">
        <f>SUM(U4:U24)</f>
        <v>1</v>
      </c>
      <c r="V25" s="145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 t="s">
        <v>33</v>
      </c>
      <c r="S28" s="132"/>
      <c r="T28" s="132"/>
      <c r="U28" s="13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 t="s">
        <v>29</v>
      </c>
      <c r="S29" s="146"/>
      <c r="T29" s="146"/>
      <c r="U29" s="14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>
        <v>43191</v>
      </c>
      <c r="S30" s="147">
        <v>36.88</v>
      </c>
      <c r="T30" s="147"/>
      <c r="U30" s="14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5"/>
      <c r="S31" s="147"/>
      <c r="T31" s="147"/>
      <c r="U31" s="14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45</v>
      </c>
      <c r="T33" s="130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1" t="s">
        <v>40</v>
      </c>
      <c r="T34" s="131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30</v>
      </c>
      <c r="S38" s="132"/>
      <c r="T38" s="132"/>
      <c r="U38" s="13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 t="s">
        <v>31</v>
      </c>
      <c r="S39" s="133"/>
      <c r="T39" s="133"/>
      <c r="U39" s="13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>
        <v>43191</v>
      </c>
      <c r="S40" s="136">
        <v>6267.390409999999</v>
      </c>
      <c r="T40" s="137"/>
      <c r="U40" s="138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5"/>
      <c r="S41" s="139"/>
      <c r="T41" s="140"/>
      <c r="U41" s="14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84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85</v>
      </c>
      <c r="S1" s="154"/>
      <c r="T1" s="154"/>
      <c r="U1" s="154"/>
      <c r="V1" s="154"/>
      <c r="W1" s="155"/>
    </row>
    <row r="2" spans="1:23" ht="15" thickBot="1">
      <c r="A2" s="156" t="s">
        <v>87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88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64">
        <v>0</v>
      </c>
      <c r="V4" s="165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27">
        <v>0</v>
      </c>
      <c r="V5" s="128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8">
        <v>0</v>
      </c>
      <c r="V6" s="149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8">
        <v>0</v>
      </c>
      <c r="V7" s="149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27">
        <v>0</v>
      </c>
      <c r="V8" s="128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27">
        <v>0</v>
      </c>
      <c r="V10" s="128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27">
        <v>0</v>
      </c>
      <c r="V13" s="128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27">
        <v>1</v>
      </c>
      <c r="V17" s="128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27">
        <v>0</v>
      </c>
      <c r="V18" s="128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27">
        <v>0</v>
      </c>
      <c r="V19" s="128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27">
        <v>0</v>
      </c>
      <c r="V21" s="128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2">
        <v>0</v>
      </c>
      <c r="V22" s="143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4">
        <f>SUM(U4:U22)</f>
        <v>1</v>
      </c>
      <c r="V23" s="145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2" t="s">
        <v>33</v>
      </c>
      <c r="S26" s="132"/>
      <c r="T26" s="132"/>
      <c r="U26" s="132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6" t="s">
        <v>29</v>
      </c>
      <c r="S27" s="146"/>
      <c r="T27" s="146"/>
      <c r="U27" s="14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4">
        <v>43221</v>
      </c>
      <c r="S28" s="147">
        <f>164449.89/1000</f>
        <v>164.44989</v>
      </c>
      <c r="T28" s="147"/>
      <c r="U28" s="147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5"/>
      <c r="S29" s="147"/>
      <c r="T29" s="147"/>
      <c r="U29" s="147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9" t="s">
        <v>45</v>
      </c>
      <c r="T31" s="130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1" t="s">
        <v>40</v>
      </c>
      <c r="T32" s="131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2" t="s">
        <v>30</v>
      </c>
      <c r="S36" s="132"/>
      <c r="T36" s="132"/>
      <c r="U36" s="132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3" t="s">
        <v>31</v>
      </c>
      <c r="S37" s="133"/>
      <c r="T37" s="133"/>
      <c r="U37" s="133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4">
        <v>43221</v>
      </c>
      <c r="S38" s="136">
        <f>6073942.31/1000</f>
        <v>6073.942309999999</v>
      </c>
      <c r="T38" s="137"/>
      <c r="U38" s="138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5"/>
      <c r="S39" s="139"/>
      <c r="T39" s="140"/>
      <c r="U39" s="141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89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90</v>
      </c>
      <c r="S1" s="154"/>
      <c r="T1" s="154"/>
      <c r="U1" s="154"/>
      <c r="V1" s="154"/>
      <c r="W1" s="155"/>
    </row>
    <row r="2" spans="1:23" ht="15" thickBot="1">
      <c r="A2" s="156" t="s">
        <v>92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93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64">
        <v>0</v>
      </c>
      <c r="V4" s="165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27">
        <v>0</v>
      </c>
      <c r="V5" s="128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8">
        <v>1</v>
      </c>
      <c r="V7" s="149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6">
        <v>0</v>
      </c>
      <c r="V8" s="16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8">
        <v>0</v>
      </c>
      <c r="V9" s="16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27">
        <v>0</v>
      </c>
      <c r="V14" s="128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27">
        <v>0</v>
      </c>
      <c r="V17" s="128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27">
        <v>0</v>
      </c>
      <c r="V21" s="128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27">
        <v>0</v>
      </c>
      <c r="V22" s="128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27">
        <v>0</v>
      </c>
      <c r="V23" s="128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42">
        <v>0</v>
      </c>
      <c r="V24" s="143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44">
        <f>SUM(U4:U24)</f>
        <v>1</v>
      </c>
      <c r="V25" s="145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 t="s">
        <v>33</v>
      </c>
      <c r="S28" s="132"/>
      <c r="T28" s="132"/>
      <c r="U28" s="13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 t="s">
        <v>29</v>
      </c>
      <c r="S29" s="146"/>
      <c r="T29" s="146"/>
      <c r="U29" s="14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>
        <v>43252</v>
      </c>
      <c r="S30" s="147">
        <f>143460/1000</f>
        <v>143.46</v>
      </c>
      <c r="T30" s="147"/>
      <c r="U30" s="14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5"/>
      <c r="S31" s="147"/>
      <c r="T31" s="147"/>
      <c r="U31" s="14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45</v>
      </c>
      <c r="T33" s="130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1" t="s">
        <v>40</v>
      </c>
      <c r="T34" s="131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30</v>
      </c>
      <c r="S38" s="132"/>
      <c r="T38" s="132"/>
      <c r="U38" s="13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 t="s">
        <v>31</v>
      </c>
      <c r="S39" s="133"/>
      <c r="T39" s="133"/>
      <c r="U39" s="13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>
        <v>43252</v>
      </c>
      <c r="S40" s="136">
        <v>2090.605379999998</v>
      </c>
      <c r="T40" s="137"/>
      <c r="U40" s="138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5"/>
      <c r="S41" s="139"/>
      <c r="T41" s="140"/>
      <c r="U41" s="14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94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96</v>
      </c>
      <c r="S1" s="154"/>
      <c r="T1" s="154"/>
      <c r="U1" s="154"/>
      <c r="V1" s="154"/>
      <c r="W1" s="155"/>
    </row>
    <row r="2" spans="1:23" ht="15" thickBot="1">
      <c r="A2" s="156" t="s">
        <v>97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98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64">
        <v>0</v>
      </c>
      <c r="V4" s="165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8">
        <v>1</v>
      </c>
      <c r="V7" s="149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6">
        <v>0</v>
      </c>
      <c r="V8" s="167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8">
        <v>0</v>
      </c>
      <c r="V9" s="168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27">
        <v>0</v>
      </c>
      <c r="V13" s="128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27">
        <v>0</v>
      </c>
      <c r="V17" s="128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27">
        <v>0</v>
      </c>
      <c r="V18" s="128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27">
        <v>0</v>
      </c>
      <c r="V19" s="128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27">
        <v>2</v>
      </c>
      <c r="V21" s="128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27">
        <v>0</v>
      </c>
      <c r="V22" s="128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42">
        <v>0</v>
      </c>
      <c r="V23" s="143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44">
        <f>SUM(U4:U23)</f>
        <v>3</v>
      </c>
      <c r="V24" s="145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43282</v>
      </c>
      <c r="S29" s="147">
        <v>1.88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43282</v>
      </c>
      <c r="S39" s="136">
        <v>1083.8231599999983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100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102</v>
      </c>
      <c r="S1" s="154"/>
      <c r="T1" s="154"/>
      <c r="U1" s="154"/>
      <c r="V1" s="154"/>
      <c r="W1" s="154"/>
      <c r="X1" s="155"/>
    </row>
    <row r="2" spans="1:24" ht="15" thickBot="1">
      <c r="A2" s="156" t="s">
        <v>104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105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64">
        <v>0</v>
      </c>
      <c r="V4" s="165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27">
        <v>0</v>
      </c>
      <c r="V5" s="128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27">
        <v>0</v>
      </c>
      <c r="V6" s="128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8">
        <v>0</v>
      </c>
      <c r="V7" s="149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6">
        <v>1</v>
      </c>
      <c r="V8" s="167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8">
        <v>0</v>
      </c>
      <c r="V9" s="168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27">
        <v>0</v>
      </c>
      <c r="V17" s="128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27">
        <v>0</v>
      </c>
      <c r="V19" s="128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27">
        <v>0</v>
      </c>
      <c r="V20" s="128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27">
        <v>0</v>
      </c>
      <c r="V21" s="128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27">
        <v>0</v>
      </c>
      <c r="V22" s="128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27">
        <v>0</v>
      </c>
      <c r="V23" s="128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27">
        <v>2</v>
      </c>
      <c r="V24" s="128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44">
        <f>SUM(U4:U25)</f>
        <v>3</v>
      </c>
      <c r="V26" s="145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43313</v>
      </c>
      <c r="S31" s="147">
        <v>59.67946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43313</v>
      </c>
      <c r="S41" s="136">
        <v>1083.8231599999983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H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106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108</v>
      </c>
      <c r="S1" s="154"/>
      <c r="T1" s="154"/>
      <c r="U1" s="154"/>
      <c r="V1" s="154"/>
      <c r="W1" s="154"/>
      <c r="X1" s="155"/>
    </row>
    <row r="2" spans="1:24" ht="15" thickBot="1">
      <c r="A2" s="156" t="s">
        <v>109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110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27">
        <v>0</v>
      </c>
      <c r="V5" s="128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27">
        <v>0</v>
      </c>
      <c r="V6" s="128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8">
        <v>1</v>
      </c>
      <c r="V7" s="149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6">
        <v>0</v>
      </c>
      <c r="V8" s="167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27">
        <v>0</v>
      </c>
      <c r="V11" s="128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27">
        <v>0</v>
      </c>
      <c r="V14" s="128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27">
        <v>0</v>
      </c>
      <c r="V20" s="128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27">
        <v>0</v>
      </c>
      <c r="V21" s="128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27">
        <v>0</v>
      </c>
      <c r="V22" s="128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27">
        <v>0</v>
      </c>
      <c r="V23" s="128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27">
        <v>0</v>
      </c>
      <c r="V24" s="128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43344</v>
      </c>
      <c r="S31" s="147">
        <f>2052.44/1000</f>
        <v>2.0524400000000003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43344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41:R42"/>
    <mergeCell ref="S41:U42"/>
    <mergeCell ref="R31:R32"/>
    <mergeCell ref="S31:U32"/>
    <mergeCell ref="S34:T34"/>
    <mergeCell ref="S35:T35"/>
    <mergeCell ref="R39:U39"/>
    <mergeCell ref="R40:U40"/>
    <mergeCell ref="U23:V23"/>
    <mergeCell ref="U24:V24"/>
    <mergeCell ref="U25:V25"/>
    <mergeCell ref="U26:V26"/>
    <mergeCell ref="R29:U29"/>
    <mergeCell ref="R30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5" sqref="S3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113</v>
      </c>
      <c r="S1" s="154"/>
      <c r="T1" s="154"/>
      <c r="U1" s="154"/>
      <c r="V1" s="154"/>
      <c r="W1" s="154"/>
      <c r="X1" s="155"/>
    </row>
    <row r="2" spans="1:24" ht="15" thickBot="1">
      <c r="A2" s="156" t="s">
        <v>114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115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6767.704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6767.7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6767.7</v>
      </c>
      <c r="R6" s="69">
        <v>10.8</v>
      </c>
      <c r="S6" s="65">
        <v>0</v>
      </c>
      <c r="T6" s="70">
        <v>4173.1</v>
      </c>
      <c r="U6" s="127">
        <v>0</v>
      </c>
      <c r="V6" s="128"/>
      <c r="W6" s="122">
        <v>0</v>
      </c>
      <c r="X6" s="68">
        <f aca="true" t="shared" si="3" ref="X6:X23">R6+S6+U6+T6+V6+W6</f>
        <v>4183.900000000001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8.140000000000143</v>
      </c>
      <c r="N7" s="65">
        <v>6050.54</v>
      </c>
      <c r="O7" s="65">
        <v>6500</v>
      </c>
      <c r="P7" s="3">
        <f t="shared" si="2"/>
        <v>0.9308523076923076</v>
      </c>
      <c r="Q7" s="2">
        <v>6767.7</v>
      </c>
      <c r="R7" s="71">
        <v>0</v>
      </c>
      <c r="S7" s="72">
        <v>0</v>
      </c>
      <c r="T7" s="73">
        <v>0</v>
      </c>
      <c r="U7" s="148">
        <v>0</v>
      </c>
      <c r="V7" s="149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7.949999999999591</v>
      </c>
      <c r="N8" s="65">
        <v>11858.65</v>
      </c>
      <c r="O8" s="65">
        <v>12000</v>
      </c>
      <c r="P8" s="3">
        <f t="shared" si="2"/>
        <v>0.9882208333333333</v>
      </c>
      <c r="Q8" s="2">
        <v>6767.7</v>
      </c>
      <c r="R8" s="112">
        <v>0</v>
      </c>
      <c r="S8" s="113">
        <v>0</v>
      </c>
      <c r="T8" s="104">
        <v>25.1</v>
      </c>
      <c r="U8" s="166">
        <v>2</v>
      </c>
      <c r="V8" s="167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-1.0499999999999687</v>
      </c>
      <c r="N9" s="65">
        <v>1813.05</v>
      </c>
      <c r="O9" s="65">
        <v>3500</v>
      </c>
      <c r="P9" s="3">
        <f t="shared" si="2"/>
        <v>0.5180142857142856</v>
      </c>
      <c r="Q9" s="2">
        <v>6767.7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43354</v>
      </c>
      <c r="B10" s="65">
        <v>810.7</v>
      </c>
      <c r="C10" s="70">
        <v>39.4</v>
      </c>
      <c r="D10" s="106">
        <v>39.4</v>
      </c>
      <c r="E10" s="106">
        <f t="shared" si="0"/>
        <v>0</v>
      </c>
      <c r="F10" s="78">
        <v>39.3</v>
      </c>
      <c r="G10" s="78">
        <v>282.1</v>
      </c>
      <c r="H10" s="65">
        <v>493.2</v>
      </c>
      <c r="I10" s="78">
        <v>97.5</v>
      </c>
      <c r="J10" s="78">
        <v>2.5</v>
      </c>
      <c r="K10" s="78">
        <v>0</v>
      </c>
      <c r="L10" s="78">
        <v>0</v>
      </c>
      <c r="M10" s="65">
        <f t="shared" si="1"/>
        <v>-167.7</v>
      </c>
      <c r="N10" s="65">
        <v>1597</v>
      </c>
      <c r="O10" s="72">
        <v>2900</v>
      </c>
      <c r="P10" s="3">
        <f t="shared" si="2"/>
        <v>0.5506896551724138</v>
      </c>
      <c r="Q10" s="2">
        <v>6767.7</v>
      </c>
      <c r="R10" s="71">
        <v>0</v>
      </c>
      <c r="S10" s="72">
        <v>0</v>
      </c>
      <c r="T10" s="70">
        <v>25</v>
      </c>
      <c r="U10" s="127">
        <v>0</v>
      </c>
      <c r="V10" s="128"/>
      <c r="W10" s="122">
        <v>0</v>
      </c>
      <c r="X10" s="68">
        <f t="shared" si="3"/>
        <v>25</v>
      </c>
    </row>
    <row r="11" spans="1:24" ht="12.75">
      <c r="A11" s="10">
        <v>43355</v>
      </c>
      <c r="B11" s="65">
        <v>1042.9</v>
      </c>
      <c r="C11" s="70">
        <v>12</v>
      </c>
      <c r="D11" s="106">
        <v>12</v>
      </c>
      <c r="E11" s="106">
        <f t="shared" si="0"/>
        <v>0</v>
      </c>
      <c r="F11" s="78">
        <v>29.7</v>
      </c>
      <c r="G11" s="78">
        <v>194.9</v>
      </c>
      <c r="H11" s="65">
        <v>237.2</v>
      </c>
      <c r="I11" s="78">
        <v>66.2</v>
      </c>
      <c r="J11" s="78">
        <v>29.6</v>
      </c>
      <c r="K11" s="78">
        <v>0</v>
      </c>
      <c r="L11" s="78">
        <v>0</v>
      </c>
      <c r="M11" s="65">
        <f t="shared" si="1"/>
        <v>17.83999999999981</v>
      </c>
      <c r="N11" s="65">
        <v>1630.34</v>
      </c>
      <c r="O11" s="65">
        <v>2660</v>
      </c>
      <c r="P11" s="3">
        <f t="shared" si="2"/>
        <v>0.6129097744360902</v>
      </c>
      <c r="Q11" s="2">
        <v>6767.7</v>
      </c>
      <c r="R11" s="69">
        <v>0</v>
      </c>
      <c r="S11" s="65">
        <v>0</v>
      </c>
      <c r="T11" s="70">
        <v>1.9</v>
      </c>
      <c r="U11" s="127">
        <v>0</v>
      </c>
      <c r="V11" s="128"/>
      <c r="W11" s="122">
        <v>0</v>
      </c>
      <c r="X11" s="68">
        <f t="shared" si="3"/>
        <v>1.9</v>
      </c>
    </row>
    <row r="12" spans="1:24" ht="12.75">
      <c r="A12" s="10">
        <v>43356</v>
      </c>
      <c r="B12" s="77">
        <v>1920.7</v>
      </c>
      <c r="C12" s="70">
        <v>111.2</v>
      </c>
      <c r="D12" s="106">
        <v>111.2</v>
      </c>
      <c r="E12" s="106">
        <f t="shared" si="0"/>
        <v>0</v>
      </c>
      <c r="F12" s="78">
        <v>63.2</v>
      </c>
      <c r="G12" s="78">
        <v>422.1</v>
      </c>
      <c r="H12" s="65">
        <v>367.6</v>
      </c>
      <c r="I12" s="78">
        <v>78.2</v>
      </c>
      <c r="J12" s="78">
        <v>0</v>
      </c>
      <c r="K12" s="78">
        <v>0</v>
      </c>
      <c r="L12" s="78">
        <v>0</v>
      </c>
      <c r="M12" s="65">
        <f t="shared" si="1"/>
        <v>7.999999999999815</v>
      </c>
      <c r="N12" s="65">
        <v>2971</v>
      </c>
      <c r="O12" s="65">
        <v>5800</v>
      </c>
      <c r="P12" s="3">
        <f t="shared" si="2"/>
        <v>0.5122413793103449</v>
      </c>
      <c r="Q12" s="2">
        <v>6767.7</v>
      </c>
      <c r="R12" s="69">
        <v>0</v>
      </c>
      <c r="S12" s="65">
        <v>0</v>
      </c>
      <c r="T12" s="70">
        <v>3.9</v>
      </c>
      <c r="U12" s="127">
        <v>0</v>
      </c>
      <c r="V12" s="128"/>
      <c r="W12" s="122">
        <v>0</v>
      </c>
      <c r="X12" s="68">
        <f t="shared" si="3"/>
        <v>3.9</v>
      </c>
    </row>
    <row r="13" spans="1:24" ht="12.75">
      <c r="A13" s="10">
        <v>43357</v>
      </c>
      <c r="B13" s="65">
        <v>11974.3</v>
      </c>
      <c r="C13" s="70">
        <v>19</v>
      </c>
      <c r="D13" s="106">
        <v>19</v>
      </c>
      <c r="E13" s="106">
        <f t="shared" si="0"/>
        <v>0</v>
      </c>
      <c r="F13" s="78">
        <v>44</v>
      </c>
      <c r="G13" s="78">
        <v>212.3</v>
      </c>
      <c r="H13" s="65">
        <v>512.4</v>
      </c>
      <c r="I13" s="78">
        <v>79</v>
      </c>
      <c r="J13" s="78">
        <v>14.8</v>
      </c>
      <c r="K13" s="78">
        <v>0</v>
      </c>
      <c r="L13" s="78">
        <v>0</v>
      </c>
      <c r="M13" s="65">
        <f t="shared" si="1"/>
        <v>64.00000000000007</v>
      </c>
      <c r="N13" s="65">
        <v>12919.8</v>
      </c>
      <c r="O13" s="65">
        <v>12600</v>
      </c>
      <c r="P13" s="3">
        <f t="shared" si="2"/>
        <v>1.0253809523809523</v>
      </c>
      <c r="Q13" s="2">
        <v>6767.7</v>
      </c>
      <c r="R13" s="69">
        <v>0</v>
      </c>
      <c r="S13" s="65">
        <v>0</v>
      </c>
      <c r="T13" s="70">
        <v>0</v>
      </c>
      <c r="U13" s="127">
        <v>1</v>
      </c>
      <c r="V13" s="128"/>
      <c r="W13" s="122">
        <v>0</v>
      </c>
      <c r="X13" s="68">
        <f t="shared" si="3"/>
        <v>1</v>
      </c>
    </row>
    <row r="14" spans="1:24" ht="12.75">
      <c r="A14" s="10">
        <v>43360</v>
      </c>
      <c r="B14" s="65">
        <v>2034.6</v>
      </c>
      <c r="C14" s="70">
        <v>54</v>
      </c>
      <c r="D14" s="106">
        <v>54</v>
      </c>
      <c r="E14" s="106">
        <f t="shared" si="0"/>
        <v>0</v>
      </c>
      <c r="F14" s="78">
        <v>57.5</v>
      </c>
      <c r="G14" s="78">
        <v>583.3</v>
      </c>
      <c r="H14" s="65">
        <v>738.1</v>
      </c>
      <c r="I14" s="78">
        <v>81.3</v>
      </c>
      <c r="J14" s="78">
        <v>5.2</v>
      </c>
      <c r="K14" s="78">
        <v>0</v>
      </c>
      <c r="L14" s="78">
        <v>0</v>
      </c>
      <c r="M14" s="65">
        <f t="shared" si="1"/>
        <v>45.69999999999993</v>
      </c>
      <c r="N14" s="65">
        <v>3599.7</v>
      </c>
      <c r="O14" s="65">
        <v>4200</v>
      </c>
      <c r="P14" s="3">
        <f t="shared" si="2"/>
        <v>0.8570714285714285</v>
      </c>
      <c r="Q14" s="2">
        <v>6767.7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43361</v>
      </c>
      <c r="B15" s="65">
        <v>1190.5</v>
      </c>
      <c r="C15" s="66">
        <v>73.9</v>
      </c>
      <c r="D15" s="106">
        <v>73.9</v>
      </c>
      <c r="E15" s="106">
        <f t="shared" si="0"/>
        <v>0</v>
      </c>
      <c r="F15" s="81">
        <v>21.9</v>
      </c>
      <c r="G15" s="81">
        <v>303.1</v>
      </c>
      <c r="H15" s="82">
        <v>727.3</v>
      </c>
      <c r="I15" s="81">
        <v>95.1</v>
      </c>
      <c r="J15" s="81">
        <v>12.1</v>
      </c>
      <c r="K15" s="81">
        <v>0</v>
      </c>
      <c r="L15" s="81">
        <v>0</v>
      </c>
      <c r="M15" s="65">
        <f t="shared" si="1"/>
        <v>46.90000000000003</v>
      </c>
      <c r="N15" s="65">
        <v>2470.8</v>
      </c>
      <c r="O15" s="72">
        <v>5000</v>
      </c>
      <c r="P15" s="3">
        <f>N15/O15</f>
        <v>0.49416000000000004</v>
      </c>
      <c r="Q15" s="2">
        <v>6767.7</v>
      </c>
      <c r="R15" s="69">
        <v>0</v>
      </c>
      <c r="S15" s="65">
        <v>0</v>
      </c>
      <c r="T15" s="74">
        <v>0</v>
      </c>
      <c r="U15" s="127">
        <v>2</v>
      </c>
      <c r="V15" s="128"/>
      <c r="W15" s="122">
        <v>0</v>
      </c>
      <c r="X15" s="68">
        <f t="shared" si="3"/>
        <v>2</v>
      </c>
    </row>
    <row r="16" spans="1:24" ht="12.75">
      <c r="A16" s="10">
        <v>43362</v>
      </c>
      <c r="B16" s="65">
        <v>2046.4</v>
      </c>
      <c r="C16" s="70">
        <v>156.9</v>
      </c>
      <c r="D16" s="106">
        <v>156.9</v>
      </c>
      <c r="E16" s="106">
        <f t="shared" si="0"/>
        <v>0</v>
      </c>
      <c r="F16" s="78">
        <v>21.4</v>
      </c>
      <c r="G16" s="78">
        <v>392.7</v>
      </c>
      <c r="H16" s="65">
        <v>739.9</v>
      </c>
      <c r="I16" s="78">
        <v>25.9</v>
      </c>
      <c r="J16" s="78">
        <v>1.95</v>
      </c>
      <c r="K16" s="78">
        <v>0</v>
      </c>
      <c r="L16" s="78">
        <v>0</v>
      </c>
      <c r="M16" s="65">
        <f t="shared" si="1"/>
        <v>14.449999999999616</v>
      </c>
      <c r="N16" s="65">
        <v>3399.6</v>
      </c>
      <c r="O16" s="72">
        <v>5900</v>
      </c>
      <c r="P16" s="3">
        <f t="shared" si="2"/>
        <v>0.5762033898305085</v>
      </c>
      <c r="Q16" s="2">
        <v>6767.7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43363</v>
      </c>
      <c r="B17" s="65">
        <v>4950.1</v>
      </c>
      <c r="C17" s="70">
        <v>40.9</v>
      </c>
      <c r="D17" s="106">
        <v>40.9</v>
      </c>
      <c r="E17" s="106">
        <f t="shared" si="0"/>
        <v>0</v>
      </c>
      <c r="F17" s="78">
        <v>38.2</v>
      </c>
      <c r="G17" s="78">
        <v>529.3</v>
      </c>
      <c r="H17" s="65">
        <v>1298.9</v>
      </c>
      <c r="I17" s="78">
        <v>103.7</v>
      </c>
      <c r="J17" s="78">
        <v>0.9</v>
      </c>
      <c r="K17" s="78">
        <v>0</v>
      </c>
      <c r="L17" s="78">
        <v>0</v>
      </c>
      <c r="M17" s="65">
        <f t="shared" si="1"/>
        <v>20.69999999999927</v>
      </c>
      <c r="N17" s="65">
        <v>6982.7</v>
      </c>
      <c r="O17" s="65">
        <v>7600</v>
      </c>
      <c r="P17" s="3">
        <f t="shared" si="2"/>
        <v>0.9187763157894736</v>
      </c>
      <c r="Q17" s="2">
        <v>6767.7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43364</v>
      </c>
      <c r="B18" s="65">
        <v>7187.9</v>
      </c>
      <c r="C18" s="70">
        <v>24.8</v>
      </c>
      <c r="D18" s="106">
        <v>24.8</v>
      </c>
      <c r="E18" s="106">
        <f t="shared" si="0"/>
        <v>0</v>
      </c>
      <c r="F18" s="78">
        <v>111.3</v>
      </c>
      <c r="G18" s="78">
        <v>1136.1</v>
      </c>
      <c r="H18" s="65">
        <v>356.4</v>
      </c>
      <c r="I18" s="78">
        <v>76.4</v>
      </c>
      <c r="J18" s="78">
        <v>8.4</v>
      </c>
      <c r="K18" s="78">
        <v>0</v>
      </c>
      <c r="L18" s="78">
        <v>0</v>
      </c>
      <c r="M18" s="65">
        <f>N18-B18-C18-F18-G18-H18-I18-J18-K18-L18</f>
        <v>21.1000000000002</v>
      </c>
      <c r="N18" s="65">
        <v>8922.4</v>
      </c>
      <c r="O18" s="65">
        <v>10500</v>
      </c>
      <c r="P18" s="3">
        <f>N18/O18</f>
        <v>0.8497523809523809</v>
      </c>
      <c r="Q18" s="2">
        <v>6767.7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43367</v>
      </c>
      <c r="B19" s="65">
        <v>724.4</v>
      </c>
      <c r="C19" s="70">
        <v>414.4</v>
      </c>
      <c r="D19" s="106">
        <v>414.4</v>
      </c>
      <c r="E19" s="106">
        <f t="shared" si="0"/>
        <v>0</v>
      </c>
      <c r="F19" s="78">
        <v>100.2</v>
      </c>
      <c r="G19" s="78">
        <v>706</v>
      </c>
      <c r="H19" s="65">
        <v>168.5</v>
      </c>
      <c r="I19" s="78">
        <v>86.7</v>
      </c>
      <c r="J19" s="78">
        <v>2.5</v>
      </c>
      <c r="K19" s="78">
        <v>0</v>
      </c>
      <c r="L19" s="78">
        <v>0</v>
      </c>
      <c r="M19" s="65">
        <f>N19-B19-C19-F19-G19-H19-I19-J19-K19-L19</f>
        <v>35.19999999999986</v>
      </c>
      <c r="N19" s="65">
        <v>2237.9</v>
      </c>
      <c r="O19" s="65">
        <v>3800</v>
      </c>
      <c r="P19" s="3">
        <f t="shared" si="2"/>
        <v>0.588921052631579</v>
      </c>
      <c r="Q19" s="2">
        <v>6767.7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43368</v>
      </c>
      <c r="B20" s="65">
        <v>621.7</v>
      </c>
      <c r="C20" s="70">
        <v>352.7</v>
      </c>
      <c r="D20" s="106">
        <v>352.7</v>
      </c>
      <c r="E20" s="106">
        <f t="shared" si="0"/>
        <v>0</v>
      </c>
      <c r="F20" s="78">
        <v>62.6</v>
      </c>
      <c r="G20" s="65">
        <v>1213.5</v>
      </c>
      <c r="H20" s="65">
        <v>211.6</v>
      </c>
      <c r="I20" s="78">
        <v>66.3</v>
      </c>
      <c r="J20" s="78">
        <v>9.3</v>
      </c>
      <c r="K20" s="78">
        <v>0</v>
      </c>
      <c r="L20" s="78">
        <v>0</v>
      </c>
      <c r="M20" s="65">
        <f t="shared" si="1"/>
        <v>25.300000000000008</v>
      </c>
      <c r="N20" s="65">
        <v>2563</v>
      </c>
      <c r="O20" s="65">
        <v>2200</v>
      </c>
      <c r="P20" s="3">
        <f t="shared" si="2"/>
        <v>1.165</v>
      </c>
      <c r="Q20" s="2">
        <v>6767.7</v>
      </c>
      <c r="R20" s="69">
        <v>0</v>
      </c>
      <c r="S20" s="65">
        <v>0</v>
      </c>
      <c r="T20" s="70">
        <v>0</v>
      </c>
      <c r="U20" s="127">
        <v>0</v>
      </c>
      <c r="V20" s="128"/>
      <c r="W20" s="122">
        <v>-0.17</v>
      </c>
      <c r="X20" s="68">
        <f t="shared" si="3"/>
        <v>-0.17</v>
      </c>
    </row>
    <row r="21" spans="1:24" ht="12.75">
      <c r="A21" s="10">
        <v>43369</v>
      </c>
      <c r="B21" s="65">
        <v>1365.2</v>
      </c>
      <c r="C21" s="70">
        <v>1851.4</v>
      </c>
      <c r="D21" s="106">
        <v>1851.4</v>
      </c>
      <c r="E21" s="106">
        <f t="shared" si="0"/>
        <v>0</v>
      </c>
      <c r="F21" s="78">
        <v>43</v>
      </c>
      <c r="G21" s="65">
        <v>1884.5</v>
      </c>
      <c r="H21" s="65">
        <v>376.9</v>
      </c>
      <c r="I21" s="78">
        <v>73.9</v>
      </c>
      <c r="J21" s="78">
        <v>11</v>
      </c>
      <c r="K21" s="78">
        <v>0</v>
      </c>
      <c r="L21" s="78">
        <v>0</v>
      </c>
      <c r="M21" s="65">
        <f t="shared" si="1"/>
        <v>53.499999999999744</v>
      </c>
      <c r="N21" s="65">
        <v>5659.4</v>
      </c>
      <c r="O21" s="65">
        <v>3800</v>
      </c>
      <c r="P21" s="3">
        <f t="shared" si="2"/>
        <v>1.4893157894736841</v>
      </c>
      <c r="Q21" s="2">
        <v>6767.7</v>
      </c>
      <c r="R21" s="102">
        <v>14.7</v>
      </c>
      <c r="S21" s="103">
        <v>0</v>
      </c>
      <c r="T21" s="104">
        <v>23.8</v>
      </c>
      <c r="U21" s="127">
        <v>0</v>
      </c>
      <c r="V21" s="128"/>
      <c r="W21" s="122">
        <v>0</v>
      </c>
      <c r="X21" s="68">
        <f t="shared" si="3"/>
        <v>38.5</v>
      </c>
    </row>
    <row r="22" spans="1:24" ht="12.75">
      <c r="A22" s="10">
        <v>43370</v>
      </c>
      <c r="B22" s="65">
        <v>6378.2</v>
      </c>
      <c r="C22" s="70">
        <f>1453.3-0.7</f>
        <v>1452.6</v>
      </c>
      <c r="D22" s="106">
        <f>1453.3-0.7</f>
        <v>1452.6</v>
      </c>
      <c r="E22" s="106">
        <f t="shared" si="0"/>
        <v>0</v>
      </c>
      <c r="F22" s="78">
        <v>57.5</v>
      </c>
      <c r="G22" s="65">
        <v>2008.2</v>
      </c>
      <c r="H22" s="65">
        <v>903.1</v>
      </c>
      <c r="I22" s="78">
        <v>65.9</v>
      </c>
      <c r="J22" s="78">
        <v>25.1</v>
      </c>
      <c r="K22" s="78">
        <v>0</v>
      </c>
      <c r="L22" s="78">
        <v>0</v>
      </c>
      <c r="M22" s="65">
        <f t="shared" si="1"/>
        <v>199.19999999999948</v>
      </c>
      <c r="N22" s="65">
        <v>11089.8</v>
      </c>
      <c r="O22" s="65">
        <v>6500</v>
      </c>
      <c r="P22" s="3">
        <f t="shared" si="2"/>
        <v>1.7061230769230769</v>
      </c>
      <c r="Q22" s="2">
        <v>6767.7</v>
      </c>
      <c r="R22" s="102">
        <v>10.84</v>
      </c>
      <c r="S22" s="103">
        <v>0</v>
      </c>
      <c r="T22" s="104">
        <v>0</v>
      </c>
      <c r="U22" s="127">
        <v>0</v>
      </c>
      <c r="V22" s="128"/>
      <c r="W22" s="122">
        <v>0</v>
      </c>
      <c r="X22" s="68">
        <f t="shared" si="3"/>
        <v>10.84</v>
      </c>
    </row>
    <row r="23" spans="1:24" ht="13.5" thickBot="1">
      <c r="A23" s="10">
        <v>43371</v>
      </c>
      <c r="B23" s="65">
        <v>13757.3</v>
      </c>
      <c r="C23" s="74">
        <v>21531.1</v>
      </c>
      <c r="D23" s="106">
        <v>604.5</v>
      </c>
      <c r="E23" s="106">
        <f t="shared" si="0"/>
        <v>20926.6</v>
      </c>
      <c r="F23" s="78">
        <v>75.2</v>
      </c>
      <c r="G23" s="65">
        <v>3620.2</v>
      </c>
      <c r="H23" s="65">
        <v>871.9</v>
      </c>
      <c r="I23" s="78">
        <v>80.6</v>
      </c>
      <c r="J23" s="78">
        <v>30.3</v>
      </c>
      <c r="K23" s="78">
        <v>0</v>
      </c>
      <c r="L23" s="78">
        <v>0</v>
      </c>
      <c r="M23" s="65">
        <f t="shared" si="1"/>
        <v>66.70000000000549</v>
      </c>
      <c r="N23" s="65">
        <v>40033.3</v>
      </c>
      <c r="O23" s="65">
        <v>19500</v>
      </c>
      <c r="P23" s="3">
        <f t="shared" si="2"/>
        <v>2.0529897435897437</v>
      </c>
      <c r="Q23" s="2">
        <v>6767.7</v>
      </c>
      <c r="R23" s="98">
        <v>0</v>
      </c>
      <c r="S23" s="99">
        <v>0</v>
      </c>
      <c r="T23" s="100">
        <v>0</v>
      </c>
      <c r="U23" s="142">
        <v>0</v>
      </c>
      <c r="V23" s="143"/>
      <c r="W23" s="125">
        <v>0</v>
      </c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79971.7</v>
      </c>
      <c r="C24" s="85">
        <f t="shared" si="4"/>
        <v>26219.3</v>
      </c>
      <c r="D24" s="107">
        <f t="shared" si="4"/>
        <v>5292.700000000001</v>
      </c>
      <c r="E24" s="107">
        <f t="shared" si="4"/>
        <v>20926.6</v>
      </c>
      <c r="F24" s="85">
        <f t="shared" si="4"/>
        <v>1028.05</v>
      </c>
      <c r="G24" s="85">
        <f t="shared" si="4"/>
        <v>14557.8</v>
      </c>
      <c r="H24" s="85">
        <f t="shared" si="4"/>
        <v>10634.8</v>
      </c>
      <c r="I24" s="85">
        <f t="shared" si="4"/>
        <v>1540.2000000000003</v>
      </c>
      <c r="J24" s="85">
        <f t="shared" si="4"/>
        <v>489.05</v>
      </c>
      <c r="K24" s="85">
        <f t="shared" si="4"/>
        <v>616.1</v>
      </c>
      <c r="L24" s="85">
        <f t="shared" si="4"/>
        <v>157.8</v>
      </c>
      <c r="M24" s="84">
        <f t="shared" si="4"/>
        <v>139.2800000000032</v>
      </c>
      <c r="N24" s="84">
        <f t="shared" si="4"/>
        <v>135354.08</v>
      </c>
      <c r="O24" s="84">
        <f t="shared" si="4"/>
        <v>124560</v>
      </c>
      <c r="P24" s="86">
        <f>N24/O24</f>
        <v>1.0866576750160564</v>
      </c>
      <c r="Q24" s="2"/>
      <c r="R24" s="75">
        <f>SUM(R4:R23)</f>
        <v>36.34</v>
      </c>
      <c r="S24" s="75">
        <f>SUM(S4:S23)</f>
        <v>0</v>
      </c>
      <c r="T24" s="75">
        <f>SUM(T4:T23)</f>
        <v>4252.8</v>
      </c>
      <c r="U24" s="144">
        <f>SUM(U4:U23)</f>
        <v>5</v>
      </c>
      <c r="V24" s="145"/>
      <c r="W24" s="119">
        <f>SUM(W4:W23)</f>
        <v>-0.17</v>
      </c>
      <c r="X24" s="111">
        <f>R24+S24+U24+T24+V24+W24</f>
        <v>4293.97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43374</v>
      </c>
      <c r="S29" s="147">
        <f>150580.25/1000</f>
        <v>150.58025</v>
      </c>
      <c r="T29" s="147"/>
      <c r="U29" s="147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43374</v>
      </c>
      <c r="S39" s="136">
        <v>0</v>
      </c>
      <c r="T39" s="137"/>
      <c r="U39" s="138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R39:R40"/>
    <mergeCell ref="S39:U40"/>
    <mergeCell ref="R29:R30"/>
    <mergeCell ref="S29:U30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2018-11-20T09:27:01Z</dcterms:modified>
  <cp:category/>
  <cp:version/>
  <cp:contentType/>
  <cp:contentStatus/>
</cp:coreProperties>
</file>